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ปี61ปรับปรุง\"/>
    </mc:Choice>
  </mc:AlternateContent>
  <bookViews>
    <workbookView xWindow="0" yWindow="300" windowWidth="20496" windowHeight="7452"/>
  </bookViews>
  <sheets>
    <sheet name="เงินรายรับ" sheetId="1" r:id="rId1"/>
    <sheet name="เงินรายรับและเงินสะสม" sheetId="6" r:id="rId2"/>
    <sheet name="ทุนสำรองเงินสะสม" sheetId="3" r:id="rId3"/>
    <sheet name="เงินกู้" sheetId="4" r:id="rId4"/>
    <sheet name="รวม" sheetId="5" r:id="rId5"/>
  </sheets>
  <externalReferences>
    <externalReference r:id="rId6"/>
    <externalReference r:id="rId7"/>
  </externalReferences>
  <definedNames>
    <definedName name="_xlnm.Print_Area" localSheetId="0">เงินรายรับ!$A$1:$S$42</definedName>
    <definedName name="_xlnm.Print_Area" localSheetId="4">รวม!$A$1:$R$40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N15" i="6"/>
  <c r="E14" i="1" l="1"/>
  <c r="E12" i="1"/>
  <c r="F14" i="6"/>
  <c r="F12" i="6"/>
  <c r="H17" i="6" l="1"/>
  <c r="K14" i="6"/>
  <c r="H14" i="6"/>
  <c r="P13" i="6"/>
  <c r="K13" i="6"/>
  <c r="H13" i="6"/>
  <c r="F13" i="6"/>
  <c r="P12" i="6"/>
  <c r="K12" i="6"/>
  <c r="I12" i="6"/>
  <c r="H12" i="6"/>
  <c r="G12" i="6"/>
  <c r="O11" i="6"/>
  <c r="M11" i="6"/>
  <c r="L11" i="6"/>
  <c r="K11" i="6"/>
  <c r="I11" i="6"/>
  <c r="H11" i="6"/>
  <c r="G11" i="6"/>
  <c r="F11" i="6"/>
  <c r="K10" i="6"/>
  <c r="H10" i="6"/>
  <c r="F10" i="6"/>
  <c r="K9" i="6"/>
  <c r="H9" i="6"/>
  <c r="F9" i="6"/>
  <c r="F8" i="6"/>
  <c r="Q7" i="6"/>
  <c r="J10" i="1"/>
  <c r="G10" i="1"/>
  <c r="E10" i="1"/>
  <c r="E11" i="1"/>
  <c r="M15" i="1"/>
  <c r="J12" i="1"/>
  <c r="G12" i="1"/>
  <c r="P7" i="1" l="1"/>
  <c r="C27" i="1" l="1"/>
  <c r="C26" i="1"/>
  <c r="C24" i="1"/>
  <c r="C23" i="1"/>
  <c r="C22" i="1"/>
  <c r="C21" i="1"/>
  <c r="C20" i="1"/>
  <c r="C27" i="6"/>
  <c r="C26" i="6"/>
  <c r="C24" i="6"/>
  <c r="C23" i="6"/>
  <c r="C22" i="6"/>
  <c r="C21" i="6"/>
  <c r="C20" i="6"/>
  <c r="H17" i="5" l="1"/>
  <c r="N15" i="5"/>
  <c r="K14" i="5"/>
  <c r="H14" i="5"/>
  <c r="F14" i="5"/>
  <c r="P13" i="5"/>
  <c r="K13" i="5"/>
  <c r="H13" i="5"/>
  <c r="F13" i="5"/>
  <c r="P12" i="5"/>
  <c r="K12" i="5"/>
  <c r="I12" i="5"/>
  <c r="H12" i="5"/>
  <c r="G12" i="5"/>
  <c r="F12" i="5"/>
  <c r="O11" i="5"/>
  <c r="M11" i="5"/>
  <c r="L11" i="5"/>
  <c r="K11" i="5"/>
  <c r="I11" i="5"/>
  <c r="H11" i="5"/>
  <c r="G11" i="5"/>
  <c r="F11" i="5"/>
  <c r="K10" i="5"/>
  <c r="H10" i="5"/>
  <c r="F10" i="5"/>
  <c r="K9" i="5"/>
  <c r="H9" i="5"/>
  <c r="F9" i="5"/>
  <c r="F8" i="5"/>
  <c r="Q7" i="5"/>
  <c r="D24" i="5" l="1"/>
  <c r="D23" i="5"/>
  <c r="B25" i="5"/>
  <c r="B24" i="5"/>
  <c r="B20" i="5"/>
  <c r="C20" i="5"/>
  <c r="B21" i="5"/>
  <c r="B22" i="5"/>
  <c r="C22" i="5"/>
  <c r="E22" i="5" s="1"/>
  <c r="B23" i="5"/>
  <c r="C25" i="5"/>
  <c r="B26" i="5"/>
  <c r="C26" i="5"/>
  <c r="B27" i="5"/>
  <c r="B28" i="5"/>
  <c r="C28" i="5"/>
  <c r="D22" i="5"/>
  <c r="D21" i="5"/>
  <c r="N29" i="5"/>
  <c r="F29" i="5"/>
  <c r="D25" i="5"/>
  <c r="D26" i="5"/>
  <c r="D27" i="5"/>
  <c r="D28" i="5"/>
  <c r="G29" i="5"/>
  <c r="H29" i="5"/>
  <c r="I29" i="5"/>
  <c r="J29" i="5"/>
  <c r="K29" i="5"/>
  <c r="L29" i="5"/>
  <c r="M29" i="5"/>
  <c r="O29" i="5"/>
  <c r="P29" i="5"/>
  <c r="Q29" i="5"/>
  <c r="C27" i="5"/>
  <c r="C24" i="5"/>
  <c r="E24" i="5" s="1"/>
  <c r="C23" i="5"/>
  <c r="C21" i="5"/>
  <c r="G17" i="1"/>
  <c r="J14" i="1"/>
  <c r="G14" i="1"/>
  <c r="O13" i="1"/>
  <c r="J13" i="1"/>
  <c r="G13" i="1"/>
  <c r="E13" i="1"/>
  <c r="O12" i="1"/>
  <c r="H12" i="1"/>
  <c r="F12" i="1"/>
  <c r="N11" i="1"/>
  <c r="L11" i="1"/>
  <c r="K11" i="1"/>
  <c r="J11" i="1"/>
  <c r="H11" i="1"/>
  <c r="G11" i="1"/>
  <c r="F11" i="1"/>
  <c r="J9" i="1"/>
  <c r="G9" i="1"/>
  <c r="E9" i="1"/>
  <c r="E8" i="1"/>
  <c r="D18" i="6"/>
  <c r="E28" i="5" l="1"/>
  <c r="E23" i="5"/>
  <c r="E26" i="5"/>
  <c r="E25" i="5"/>
  <c r="B29" i="5"/>
  <c r="E27" i="5"/>
  <c r="C29" i="5"/>
  <c r="B7" i="5" l="1"/>
  <c r="E25" i="6" l="1"/>
  <c r="E28" i="6"/>
  <c r="D25" i="1"/>
  <c r="D28" i="1"/>
  <c r="D15" i="5" l="1"/>
  <c r="D20" i="5" l="1"/>
  <c r="D8" i="5"/>
  <c r="D9" i="5"/>
  <c r="D10" i="5"/>
  <c r="D11" i="5"/>
  <c r="D12" i="5"/>
  <c r="D13" i="5"/>
  <c r="D14" i="5"/>
  <c r="D16" i="5"/>
  <c r="D17" i="5"/>
  <c r="D7" i="5"/>
  <c r="D29" i="5" l="1"/>
  <c r="Q29" i="6"/>
  <c r="P29" i="6"/>
  <c r="O29" i="6"/>
  <c r="N29" i="6"/>
  <c r="M29" i="6"/>
  <c r="L29" i="6"/>
  <c r="K29" i="6"/>
  <c r="J29" i="6"/>
  <c r="I29" i="6"/>
  <c r="H29" i="6"/>
  <c r="G29" i="6"/>
  <c r="F29" i="6"/>
  <c r="B29" i="6"/>
  <c r="E27" i="6"/>
  <c r="E26" i="6"/>
  <c r="E24" i="6"/>
  <c r="E23" i="6"/>
  <c r="E22" i="6"/>
  <c r="E21" i="6"/>
  <c r="E20" i="6"/>
  <c r="Q18" i="6"/>
  <c r="L18" i="6"/>
  <c r="J18" i="6"/>
  <c r="E16" i="6"/>
  <c r="E7" i="6"/>
  <c r="C7" i="6" s="1"/>
  <c r="C7" i="1" s="1"/>
  <c r="D27" i="1"/>
  <c r="D26" i="1"/>
  <c r="D23" i="1"/>
  <c r="D24" i="1"/>
  <c r="C16" i="6" l="1"/>
  <c r="C16" i="1" s="1"/>
  <c r="E29" i="6"/>
  <c r="C29" i="6"/>
  <c r="S7" i="6"/>
  <c r="C7" i="5"/>
  <c r="E7" i="5" s="1"/>
  <c r="D7" i="1"/>
  <c r="R7" i="1" s="1"/>
  <c r="C16" i="5" l="1"/>
  <c r="E16" i="5" s="1"/>
  <c r="S16" i="6"/>
  <c r="D22" i="1"/>
  <c r="D20" i="1"/>
  <c r="E20" i="5" l="1"/>
  <c r="D21" i="1"/>
  <c r="E21" i="5" l="1"/>
  <c r="E29" i="5" s="1"/>
  <c r="D18" i="5" l="1"/>
  <c r="I18" i="5"/>
  <c r="K18" i="5"/>
  <c r="P18" i="5"/>
  <c r="Q18" i="5"/>
  <c r="C29" i="1"/>
  <c r="D8" i="1"/>
  <c r="D13" i="1"/>
  <c r="D10" i="1"/>
  <c r="D11" i="1"/>
  <c r="D12" i="1"/>
  <c r="D14" i="1"/>
  <c r="D15" i="1"/>
  <c r="D16" i="1"/>
  <c r="R16" i="1" s="1"/>
  <c r="D17" i="1"/>
  <c r="E29" i="1"/>
  <c r="F29" i="1"/>
  <c r="G29" i="1"/>
  <c r="H29" i="1"/>
  <c r="I29" i="1"/>
  <c r="J29" i="1"/>
  <c r="K29" i="1"/>
  <c r="L29" i="1"/>
  <c r="M29" i="1"/>
  <c r="N29" i="1"/>
  <c r="O29" i="1"/>
  <c r="P29" i="1"/>
  <c r="B29" i="1"/>
  <c r="P18" i="1"/>
  <c r="F18" i="1"/>
  <c r="G18" i="1"/>
  <c r="H18" i="1"/>
  <c r="I18" i="1"/>
  <c r="J18" i="1"/>
  <c r="K18" i="1"/>
  <c r="L18" i="1"/>
  <c r="M18" i="1"/>
  <c r="N18" i="1"/>
  <c r="O18" i="1"/>
  <c r="B9" i="5"/>
  <c r="B11" i="5"/>
  <c r="B12" i="5"/>
  <c r="B13" i="5"/>
  <c r="B16" i="5"/>
  <c r="B16" i="6" s="1"/>
  <c r="B17" i="5"/>
  <c r="B10" i="5"/>
  <c r="B14" i="5"/>
  <c r="B8" i="5"/>
  <c r="B16" i="1" l="1"/>
  <c r="D9" i="1"/>
  <c r="E18" i="1"/>
  <c r="B15" i="5"/>
  <c r="B15" i="6" l="1"/>
  <c r="B18" i="6" s="1"/>
  <c r="D18" i="1"/>
  <c r="B15" i="1"/>
  <c r="B18" i="1" s="1"/>
  <c r="B18" i="5"/>
  <c r="S18" i="1" l="1"/>
  <c r="D29" i="1" l="1"/>
  <c r="D30" i="1" s="1"/>
  <c r="E8" i="6" l="1"/>
  <c r="C8" i="6" l="1"/>
  <c r="C8" i="1" l="1"/>
  <c r="R8" i="1" s="1"/>
  <c r="C8" i="5"/>
  <c r="S8" i="6"/>
  <c r="E8" i="5" l="1"/>
  <c r="K18" i="6"/>
  <c r="J18" i="5"/>
  <c r="O18" i="6"/>
  <c r="N18" i="5"/>
  <c r="P18" i="6"/>
  <c r="O18" i="5"/>
  <c r="G18" i="6" l="1"/>
  <c r="F18" i="5"/>
  <c r="E12" i="6" l="1"/>
  <c r="E14" i="6"/>
  <c r="E9" i="6"/>
  <c r="C9" i="6" s="1"/>
  <c r="E11" i="6"/>
  <c r="E10" i="6"/>
  <c r="H18" i="5"/>
  <c r="I18" i="6"/>
  <c r="M18" i="6"/>
  <c r="L18" i="5"/>
  <c r="C9" i="1" l="1"/>
  <c r="R9" i="1" s="1"/>
  <c r="C9" i="5"/>
  <c r="C14" i="6"/>
  <c r="S14" i="6" s="1"/>
  <c r="C11" i="6"/>
  <c r="C10" i="6"/>
  <c r="S10" i="6" s="1"/>
  <c r="C12" i="6"/>
  <c r="S12" i="6" s="1"/>
  <c r="S9" i="6"/>
  <c r="E9" i="5" l="1"/>
  <c r="C12" i="1"/>
  <c r="R12" i="1" s="1"/>
  <c r="C12" i="5"/>
  <c r="E12" i="5" s="1"/>
  <c r="C11" i="1"/>
  <c r="R11" i="1" s="1"/>
  <c r="C11" i="5"/>
  <c r="E11" i="5" s="1"/>
  <c r="S11" i="6"/>
  <c r="C10" i="1"/>
  <c r="R10" i="1" s="1"/>
  <c r="C10" i="5"/>
  <c r="E10" i="5" s="1"/>
  <c r="C14" i="1"/>
  <c r="R14" i="1" s="1"/>
  <c r="C14" i="5"/>
  <c r="E14" i="5" s="1"/>
  <c r="C15" i="1" l="1"/>
  <c r="R15" i="1" s="1"/>
  <c r="C15" i="5"/>
  <c r="E15" i="5" s="1"/>
  <c r="N18" i="6"/>
  <c r="E15" i="6"/>
  <c r="S15" i="6" s="1"/>
  <c r="M18" i="5"/>
  <c r="E17" i="6"/>
  <c r="G18" i="5"/>
  <c r="H18" i="6"/>
  <c r="C17" i="6" l="1"/>
  <c r="E13" i="6"/>
  <c r="C13" i="6" s="1"/>
  <c r="F18" i="6"/>
  <c r="C13" i="1" l="1"/>
  <c r="R13" i="1" s="1"/>
  <c r="C13" i="5"/>
  <c r="C17" i="1"/>
  <c r="R17" i="1" s="1"/>
  <c r="C17" i="5"/>
  <c r="E17" i="5" s="1"/>
  <c r="C18" i="6"/>
  <c r="S17" i="6"/>
  <c r="S13" i="6"/>
  <c r="E18" i="6"/>
  <c r="E13" i="5" l="1"/>
  <c r="E18" i="5" s="1"/>
  <c r="E30" i="5" s="1"/>
  <c r="C18" i="5"/>
  <c r="C18" i="1"/>
  <c r="R18" i="1" s="1"/>
  <c r="E30" i="6"/>
  <c r="T18" i="6"/>
  <c r="S18" i="6"/>
</calcChain>
</file>

<file path=xl/sharedStrings.xml><?xml version="1.0" encoding="utf-8"?>
<sst xmlns="http://schemas.openxmlformats.org/spreadsheetml/2006/main" count="235" uniqueCount="68">
  <si>
    <t>องค์การบริหารส่วนตำบลหนองแวง อำเภอเทพารักษ์ จังหวัดนครราชสีมา</t>
  </si>
  <si>
    <t>แผนงาน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</si>
  <si>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</si>
  <si>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</si>
  <si>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</si>
  <si>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</si>
  <si>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</si>
  <si>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</si>
  <si>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</si>
  <si>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</si>
  <si>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</si>
  <si>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</si>
  <si>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</si>
  <si>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รวม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</si>
  <si>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</si>
  <si>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</si>
  <si>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</si>
  <si>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</si>
  <si>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</si>
  <si>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</si>
  <si>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</si>
  <si>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</si>
  <si>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</si>
  <si>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</si>
  <si>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ระบุเงินงบประมาณ หรือเงินอุดหนุนระบุวัตถุประสงค์ / เฉพาะกิจ</t>
  </si>
  <si>
    <t>งบแสดงผลการดำเนินงานจ่ายจากเงินรายรับ</t>
  </si>
  <si>
    <t>รายการ</t>
  </si>
  <si>
    <t>ประมาณการ</t>
  </si>
  <si>
    <t>รายจ่าย</t>
  </si>
  <si>
    <t>รวมรายจ่าย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</si>
  <si>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</si>
  <si>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</si>
  <si>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</si>
  <si>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หมวดรายได้จากการสาธารณูปโภคและการพาณิชย์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</si>
  <si>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</si>
  <si>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</si>
  <si>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</si>
  <si>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</si>
  <si>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</si>
  <si>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รายรับสูงกว่าหรือต่ำกว่ารายจ่าย</t>
  </si>
  <si>
    <t>รวมรายรับ</t>
  </si>
  <si>
    <t>งบแสดงผลการดำเนินงานจ่ายจากทุนสำรองเงินสะสม</t>
  </si>
  <si>
    <t>งบแสดงผลการดำเนินงานจ่ายจากเงินกู้</t>
  </si>
  <si>
    <t>งบแสดงผลการดำเนินงานจ่ายจากเงินรายรับ เงินสะสม ทุนสำรองเงินสะสม และ เงินกู้</t>
  </si>
  <si>
    <t>งบกลาง</t>
  </si>
  <si>
    <t>หมวดรายได้จากทรัพย์สิน</t>
  </si>
  <si>
    <t>รวมจ่ายจากเงินงบประมาณ</t>
  </si>
  <si>
    <t>รวมจ่ายจากเงินสะสม</t>
  </si>
  <si>
    <t>.</t>
  </si>
  <si>
    <t>รายได้จากสาธารณูปโภคและกการพาณิชย์</t>
  </si>
  <si>
    <t>เงินสะสม</t>
  </si>
  <si>
    <t>องค์การบริหารส่วนตำบลหนองไทร อำเภอด่านขุนทด จังหวัดนครราชสีมา</t>
  </si>
  <si>
    <t>งบกลาง (หมายเหตุ 1)</t>
  </si>
  <si>
    <t>เงินเดือนฝ่ายประจำ(หมายเหตุ2)</t>
  </si>
  <si>
    <t>ค่าใช้สอย(หมายเหตุ3)</t>
  </si>
  <si>
    <t>ค่าวัสดุ(หมายเหตุ4)</t>
  </si>
  <si>
    <t>งบกลาง(หมายเหตุ1)</t>
  </si>
  <si>
    <t>ค่าที่ดินและสิ่งก่อสร้าง(หมายเหตุ5)</t>
  </si>
  <si>
    <t>ตั้งแต่วันที่ 1 ตุลาคม 2559 ถึง วันที่ 29 กันยายน 2560</t>
  </si>
  <si>
    <t>ตั้งแต่วันที่ 1 ตุลาคม 2560 ถึง วันที่ 30 กันยายน 2561</t>
  </si>
  <si>
    <t>ตั้งแต่วันที่ 1 ตุลาคม 2560 ถึง วันที่ 30  กันยายน 2561</t>
  </si>
  <si>
    <t xml:space="preserve">งบแสดงผลการดำเนินงานจ่ายจากเงินรายรับและเงินสะสม </t>
  </si>
  <si>
    <t xml:space="preserve">  (ลงชื่อ)............................................                                                                       (ลงชื่อ)............................................                                                            (ลงชื่อ)............................................</t>
  </si>
  <si>
    <t xml:space="preserve">                (นางสาวศุภาพิช์ เพียมะลัง)                                                                      (นายอนุรัตน์ สุทธิประภา)                                                                      (นายเขียว กอนสันเทียะ)</t>
  </si>
  <si>
    <t xml:space="preserve">  หัวหน้าสำนักปลัด รษก.ผู้อำนวยการกองคลัง                                                     ปลัดองค์การบริหารส่วนตำบลหนองไทร                                              นายกองค์การบริหารส่วนตำบลหนองไทร</t>
  </si>
  <si>
    <t xml:space="preserve">                (นางสาวศุภาพิชญ์ เพียมะลัง)                                                                       (นายอนุรัตน์ สุทธิประภา)                                                                           (นายเขียว กอนสันเทียะ)</t>
  </si>
  <si>
    <t xml:space="preserve">  (ลงชื่อ)...................................................                                                                       (ลงชื่อ)................................................                                                            (ลงชื่อ)....................................................</t>
  </si>
  <si>
    <t xml:space="preserve">          หัวหน้าสำนักปลัด รษก.ผู้อำนวยการกองคลัง                                                    ปลัดองค์การบริหารส่วนตำบลหนองไทร                                                       นายกองค์การบริหารส่วนตำบลหนองไทร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</si>
</sst>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1" x14ac:knownFonts="1">
    <font>
      <sz val="11"/>
      <color theme="1"/>
      <name val="Tahoma"/>
      <family val="2"/>
      <scheme val="minor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2"/>
      <color theme="1"/>
      <name val="TH Sarabun New"/>
      <family val="2"/>
    </font>
    <font>
      <sz val="11"/>
      <color theme="1"/>
      <name val="Tahoma"/>
      <family val="2"/>
      <scheme val="minor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b/>
      <u/>
      <sz val="16"/>
      <color theme="1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187" fontId="1" fillId="0" borderId="3" xfId="0" applyNumberFormat="1" applyFont="1" applyBorder="1"/>
    <xf numFmtId="187" fontId="1" fillId="0" borderId="5" xfId="1" applyFont="1" applyBorder="1"/>
    <xf numFmtId="187" fontId="1" fillId="0" borderId="2" xfId="1" applyFont="1" applyBorder="1"/>
    <xf numFmtId="187" fontId="1" fillId="0" borderId="3" xfId="1" applyFont="1" applyBorder="1"/>
    <xf numFmtId="187" fontId="2" fillId="0" borderId="0" xfId="0" applyNumberFormat="1" applyFont="1"/>
    <xf numFmtId="187" fontId="1" fillId="0" borderId="0" xfId="0" applyNumberFormat="1" applyFont="1"/>
    <xf numFmtId="187" fontId="1" fillId="0" borderId="1" xfId="0" applyNumberFormat="1" applyFont="1" applyBorder="1" applyAlignment="1"/>
    <xf numFmtId="43" fontId="2" fillId="0" borderId="5" xfId="0" applyNumberFormat="1" applyFont="1" applyBorder="1"/>
    <xf numFmtId="43" fontId="1" fillId="0" borderId="3" xfId="0" applyNumberFormat="1" applyFont="1" applyBorder="1"/>
    <xf numFmtId="187" fontId="6" fillId="0" borderId="3" xfId="0" applyNumberFormat="1" applyFont="1" applyBorder="1"/>
    <xf numFmtId="187" fontId="6" fillId="0" borderId="3" xfId="1" applyFont="1" applyBorder="1"/>
    <xf numFmtId="187" fontId="6" fillId="0" borderId="5" xfId="0" applyNumberFormat="1" applyFont="1" applyBorder="1"/>
    <xf numFmtId="187" fontId="6" fillId="0" borderId="5" xfId="1" applyFont="1" applyBorder="1"/>
    <xf numFmtId="0" fontId="6" fillId="0" borderId="3" xfId="0" applyFont="1" applyBorder="1"/>
    <xf numFmtId="187" fontId="6" fillId="0" borderId="1" xfId="1" applyFont="1" applyBorder="1" applyAlignment="1"/>
    <xf numFmtId="0" fontId="6" fillId="0" borderId="0" xfId="0" applyFont="1"/>
    <xf numFmtId="187" fontId="6" fillId="0" borderId="7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3" xfId="0" applyFont="1" applyBorder="1"/>
    <xf numFmtId="0" fontId="7" fillId="0" borderId="5" xfId="0" applyFont="1" applyBorder="1" applyAlignment="1">
      <alignment horizontal="center"/>
    </xf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187" fontId="7" fillId="0" borderId="3" xfId="1" applyFont="1" applyBorder="1"/>
    <xf numFmtId="4" fontId="9" fillId="0" borderId="0" xfId="0" applyNumberFormat="1" applyFont="1" applyAlignment="1"/>
    <xf numFmtId="49" fontId="9" fillId="0" borderId="0" xfId="0" applyNumberFormat="1" applyFont="1" applyAlignment="1">
      <alignment horizontal="left"/>
    </xf>
    <xf numFmtId="0" fontId="9" fillId="0" borderId="0" xfId="0" applyFont="1" applyBorder="1"/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2;&#3656;&#3634;&#3618;&#3604;&#3635;&#3648;&#3609;&#3636;&#3609;&#3591;&#3634;&#3609;&#3649;&#3618;&#3585;&#3605;&#3634;&#3617;&#3649;&#3612;&#3609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632;&#3604;&#3634;&#3625;&#3607;&#3635;&#3585;&#3634;&#3619;&#3611;&#3636;&#3604;&#3610;&#3633;&#3597;&#3594;&#3637;%20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ศาสนาวัฒนธรรม"/>
      <sheetName val="อุตสาหกรรม"/>
      <sheetName val="เกษตร"/>
      <sheetName val="การพาณิชย์"/>
      <sheetName val="รวมประมาณการ"/>
    </sheetNames>
    <sheetDataSet>
      <sheetData sheetId="0">
        <row r="5">
          <cell r="F5">
            <v>7362122</v>
          </cell>
        </row>
      </sheetData>
      <sheetData sheetId="1">
        <row r="5">
          <cell r="H5">
            <v>2717720</v>
          </cell>
        </row>
        <row r="6">
          <cell r="H6">
            <v>4399402</v>
          </cell>
        </row>
        <row r="7">
          <cell r="H7">
            <v>201845</v>
          </cell>
        </row>
        <row r="8">
          <cell r="H8">
            <v>829218</v>
          </cell>
        </row>
        <row r="9">
          <cell r="H9">
            <v>320230.90000000002</v>
          </cell>
        </row>
        <row r="10">
          <cell r="H10">
            <v>212784.08</v>
          </cell>
        </row>
        <row r="11">
          <cell r="H11">
            <v>260190</v>
          </cell>
        </row>
      </sheetData>
      <sheetData sheetId="2">
        <row r="8">
          <cell r="E8">
            <v>134700</v>
          </cell>
        </row>
        <row r="9">
          <cell r="H9">
            <v>26380</v>
          </cell>
        </row>
      </sheetData>
      <sheetData sheetId="3">
        <row r="6">
          <cell r="I6">
            <v>1187179</v>
          </cell>
        </row>
        <row r="7">
          <cell r="I7">
            <v>0</v>
          </cell>
        </row>
        <row r="8">
          <cell r="I8">
            <v>647498</v>
          </cell>
        </row>
        <row r="9">
          <cell r="I9">
            <v>789338.3600000001</v>
          </cell>
        </row>
        <row r="10">
          <cell r="I10">
            <v>0</v>
          </cell>
        </row>
        <row r="11">
          <cell r="I11">
            <v>80170</v>
          </cell>
        </row>
        <row r="14">
          <cell r="I14">
            <v>1552000</v>
          </cell>
        </row>
      </sheetData>
      <sheetData sheetId="4">
        <row r="8">
          <cell r="I8">
            <v>43400</v>
          </cell>
        </row>
        <row r="9">
          <cell r="I9">
            <v>0</v>
          </cell>
        </row>
      </sheetData>
      <sheetData sheetId="5"/>
      <sheetData sheetId="6">
        <row r="6">
          <cell r="E6">
            <v>940310</v>
          </cell>
        </row>
        <row r="7">
          <cell r="E7">
            <v>64600</v>
          </cell>
        </row>
        <row r="8">
          <cell r="E8">
            <v>251492</v>
          </cell>
        </row>
        <row r="9">
          <cell r="E9">
            <v>424664</v>
          </cell>
        </row>
        <row r="10">
          <cell r="E10"/>
        </row>
        <row r="11">
          <cell r="E11">
            <v>69800</v>
          </cell>
        </row>
      </sheetData>
      <sheetData sheetId="7">
        <row r="8">
          <cell r="G8">
            <v>0</v>
          </cell>
        </row>
      </sheetData>
      <sheetData sheetId="8">
        <row r="8">
          <cell r="I8">
            <v>0</v>
          </cell>
        </row>
      </sheetData>
      <sheetData sheetId="9">
        <row r="12">
          <cell r="G12">
            <v>50000</v>
          </cell>
        </row>
      </sheetData>
      <sheetData sheetId="10">
        <row r="8">
          <cell r="E8">
            <v>19800</v>
          </cell>
        </row>
      </sheetData>
      <sheetData sheetId="11">
        <row r="9">
          <cell r="H9">
            <v>29799</v>
          </cell>
        </row>
        <row r="10">
          <cell r="H10">
            <v>71472.55</v>
          </cell>
        </row>
      </sheetData>
      <sheetData sheetId="12">
        <row r="5">
          <cell r="D5">
            <v>8055880</v>
          </cell>
        </row>
        <row r="6">
          <cell r="D6">
            <v>2743720</v>
          </cell>
        </row>
        <row r="7">
          <cell r="D7">
            <v>7978520</v>
          </cell>
        </row>
        <row r="8">
          <cell r="D8">
            <v>642090</v>
          </cell>
        </row>
        <row r="9">
          <cell r="D9">
            <v>4056180</v>
          </cell>
        </row>
        <row r="10">
          <cell r="D10">
            <v>1889370</v>
          </cell>
        </row>
        <row r="11">
          <cell r="D11">
            <v>375000</v>
          </cell>
        </row>
        <row r="12">
          <cell r="D12">
            <v>383540</v>
          </cell>
        </row>
        <row r="13">
          <cell r="D13">
            <v>2723000</v>
          </cell>
        </row>
        <row r="14">
          <cell r="D14">
            <v>0</v>
          </cell>
        </row>
        <row r="15">
          <cell r="D15">
            <v>1640000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หลังปิดบัญชี"/>
      <sheetName val="งบทดลองหลังปรับกรุง"/>
      <sheetName val="กระดาษทำการปิดบัญชี"/>
      <sheetName val="รายงานรับ-จ่ายเงินสด"/>
      <sheetName val="หมายเหตุ1"/>
      <sheetName val="หมายเหตุ2"/>
      <sheetName val="หมายเหตุ3"/>
      <sheetName val="หมายเหตุ234"/>
      <sheetName val="หมายเหตุ5"/>
      <sheetName val="ใบผ่านทั่วไปตั้งค้างจ่าย"/>
      <sheetName val="ใบผ่านทั่วไปตั้งรอจ่าย1"/>
      <sheetName val="ใบผ่านทั่วไปตั้งรอจ่าย"/>
      <sheetName val="ใบผ่านทั่วไปรายการปรับปรุง"/>
      <sheetName val="ใบผ่านทั่วไป ตั้งเงินสะสม"/>
      <sheetName val="ใบผ่านทั่วไปรายได้ค้างรับ"/>
      <sheetName val="หมายเหตุ(เพิ่มเติม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I14">
            <v>87754.880000000005</v>
          </cell>
        </row>
        <row r="25">
          <cell r="I25">
            <v>8006.75</v>
          </cell>
        </row>
        <row r="29">
          <cell r="I29">
            <v>219743.19</v>
          </cell>
        </row>
        <row r="32">
          <cell r="I32">
            <v>106670</v>
          </cell>
        </row>
        <row r="37">
          <cell r="I37">
            <v>7460</v>
          </cell>
        </row>
        <row r="54">
          <cell r="I54">
            <v>16468883.689999999</v>
          </cell>
        </row>
        <row r="58">
          <cell r="I58">
            <v>13986926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topLeftCell="B5" zoomScale="60" zoomScaleNormal="90" workbookViewId="0">
      <selection activeCell="C34" sqref="C34"/>
    </sheetView>
  </sheetViews>
  <sheetFormatPr defaultColWidth="9.09765625" defaultRowHeight="21" x14ac:dyDescent="0.6"/>
  <cols>
    <col min="1" max="1" width="30.8984375" style="2" customWidth="1"/>
    <col min="2" max="2" width="16.69921875" style="2" customWidth="1"/>
    <col min="3" max="3" width="18.19921875" style="2" customWidth="1"/>
    <col min="4" max="4" width="17.8984375" style="2" customWidth="1"/>
    <col min="5" max="5" width="15.09765625" style="2" customWidth="1"/>
    <col min="6" max="6" width="15.09765625" style="2" bestFit="1" customWidth="1"/>
    <col min="7" max="7" width="15.19921875" style="2" customWidth="1"/>
    <col min="8" max="8" width="13.19921875" style="2" customWidth="1"/>
    <col min="9" max="9" width="11" style="2" customWidth="1"/>
    <col min="10" max="10" width="16.09765625" style="2" bestFit="1" customWidth="1"/>
    <col min="11" max="11" width="11.69921875" style="2" bestFit="1" customWidth="1"/>
    <col min="12" max="12" width="13" style="2" bestFit="1" customWidth="1"/>
    <col min="13" max="13" width="14.3984375" style="2" customWidth="1"/>
    <col min="14" max="14" width="13.59765625" style="2" customWidth="1"/>
    <col min="15" max="15" width="13.09765625" style="2" customWidth="1"/>
    <col min="16" max="16" width="15.3984375" style="2" customWidth="1"/>
    <col min="17" max="17" width="9.09765625" style="2"/>
    <col min="18" max="19" width="12.19921875" style="2" customWidth="1"/>
    <col min="20" max="16384" width="9.09765625" style="2"/>
  </cols>
  <sheetData>
    <row r="1" spans="1:18" x14ac:dyDescent="0.6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x14ac:dyDescent="0.6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8" x14ac:dyDescent="0.6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8" ht="37.5" customHeight="1" x14ac:dyDescent="0.7">
      <c r="A4" s="47" t="s">
        <v>26</v>
      </c>
      <c r="B4" s="47" t="s">
        <v>27</v>
      </c>
      <c r="C4" s="49" t="s">
        <v>46</v>
      </c>
      <c r="D4" s="47" t="s">
        <v>13</v>
      </c>
      <c r="E4" s="48" t="s">
        <v>1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8" ht="73.8" x14ac:dyDescent="0.6">
      <c r="A5" s="47"/>
      <c r="B5" s="47"/>
      <c r="C5" s="50"/>
      <c r="D5" s="47"/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44</v>
      </c>
    </row>
    <row r="6" spans="1:18" ht="23.25" customHeight="1" x14ac:dyDescent="0.7">
      <c r="A6" s="32" t="s">
        <v>28</v>
      </c>
      <c r="B6" s="4"/>
      <c r="C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8" ht="23.25" customHeight="1" x14ac:dyDescent="0.75">
      <c r="A7" s="33" t="s">
        <v>56</v>
      </c>
      <c r="B7" s="23">
        <v>8139970</v>
      </c>
      <c r="C7" s="23">
        <f>เงินรายรับและเงินสะสม!C7</f>
        <v>7381122</v>
      </c>
      <c r="D7" s="24">
        <f>E7+F7+G7+H7+I7+J7+K7+L7+M7+N7+O7+P7</f>
        <v>7381122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>
        <f>[1]งบกลาง!$F$5+19000</f>
        <v>7381122</v>
      </c>
      <c r="R7" s="18">
        <f>D7-C7</f>
        <v>0</v>
      </c>
    </row>
    <row r="8" spans="1:18" ht="27" x14ac:dyDescent="0.75">
      <c r="A8" s="33" t="s">
        <v>14</v>
      </c>
      <c r="B8" s="23">
        <v>2743720</v>
      </c>
      <c r="C8" s="23">
        <f>เงินรายรับและเงินสะสม!C8</f>
        <v>2717720</v>
      </c>
      <c r="D8" s="24">
        <f t="shared" ref="D8:D17" si="0">E8+F8+G8+H8+I8+J8+K8+L8+M8+N8+O8+P8</f>
        <v>2717720</v>
      </c>
      <c r="E8" s="24">
        <f>[1]บริหารงานทั่วไป!$H$5</f>
        <v>2717720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R8" s="18">
        <f t="shared" ref="R8:R18" si="1">D8-C8</f>
        <v>0</v>
      </c>
    </row>
    <row r="9" spans="1:18" ht="27" x14ac:dyDescent="0.75">
      <c r="A9" s="33" t="s">
        <v>53</v>
      </c>
      <c r="B9" s="23">
        <v>7753070</v>
      </c>
      <c r="C9" s="23">
        <f>เงินรายรับและเงินสะสม!C9</f>
        <v>6526891</v>
      </c>
      <c r="D9" s="24">
        <f t="shared" si="0"/>
        <v>6526891</v>
      </c>
      <c r="E9" s="24">
        <f>[1]บริหารงานทั่วไป!$H$6</f>
        <v>4399402</v>
      </c>
      <c r="F9" s="24"/>
      <c r="G9" s="24">
        <f>[1]การศึกษา!$I$6</f>
        <v>1187179</v>
      </c>
      <c r="H9" s="24"/>
      <c r="I9" s="24"/>
      <c r="J9" s="24">
        <f>[1]เคหะและชุมชน!$E$6</f>
        <v>940310</v>
      </c>
      <c r="K9" s="24"/>
      <c r="L9" s="24"/>
      <c r="M9" s="24"/>
      <c r="N9" s="24"/>
      <c r="O9" s="24"/>
      <c r="P9" s="24"/>
      <c r="R9" s="18">
        <f t="shared" si="1"/>
        <v>0</v>
      </c>
    </row>
    <row r="10" spans="1:18" ht="27" x14ac:dyDescent="0.75">
      <c r="A10" s="33" t="s">
        <v>16</v>
      </c>
      <c r="B10" s="23">
        <v>1142510</v>
      </c>
      <c r="C10" s="23">
        <f>เงินรายรับและเงินสะสม!C10</f>
        <v>915155</v>
      </c>
      <c r="D10" s="24">
        <f t="shared" si="0"/>
        <v>915155</v>
      </c>
      <c r="E10" s="24">
        <f>[1]บริหารงานทั่วไป!$H$7+320000+103640</f>
        <v>625485</v>
      </c>
      <c r="F10" s="24"/>
      <c r="G10" s="24">
        <f>[1]การศึกษา!$I$7+145440</f>
        <v>145440</v>
      </c>
      <c r="H10" s="24"/>
      <c r="I10" s="24"/>
      <c r="J10" s="24">
        <f>[1]เคหะและชุมชน!$E$7+79630</f>
        <v>144230</v>
      </c>
      <c r="K10" s="24"/>
      <c r="L10" s="24"/>
      <c r="M10" s="24"/>
      <c r="N10" s="24"/>
      <c r="O10" s="24"/>
      <c r="P10" s="24"/>
      <c r="R10" s="18">
        <f t="shared" si="1"/>
        <v>0</v>
      </c>
    </row>
    <row r="11" spans="1:18" ht="27" x14ac:dyDescent="0.75">
      <c r="A11" s="33" t="s">
        <v>54</v>
      </c>
      <c r="B11" s="23">
        <v>3171240</v>
      </c>
      <c r="C11" s="23">
        <f>เงินรายรับและเงินสะสม!C11</f>
        <v>1928108</v>
      </c>
      <c r="D11" s="24">
        <f t="shared" si="0"/>
        <v>1928108</v>
      </c>
      <c r="E11" s="24">
        <f>811218+20000</f>
        <v>831218</v>
      </c>
      <c r="F11" s="24">
        <f>[1]รักษาความสงบภายใน!$E$8</f>
        <v>134700</v>
      </c>
      <c r="G11" s="24">
        <f>[1]การศึกษา!$I$8</f>
        <v>647498</v>
      </c>
      <c r="H11" s="24">
        <f>[1]สาธารณสุข!$I$8</f>
        <v>43400</v>
      </c>
      <c r="I11" s="24"/>
      <c r="J11" s="24">
        <f>[1]เคหะและชุมชน!$E$8</f>
        <v>251492</v>
      </c>
      <c r="K11" s="24">
        <f>[1]สร้างความเข้มแข็งของชุมชน!$G$8</f>
        <v>0</v>
      </c>
      <c r="L11" s="24">
        <f>[1]ศาสนาวัฒนธรรม!$I$8</f>
        <v>0</v>
      </c>
      <c r="M11" s="24"/>
      <c r="N11" s="24">
        <f>[1]เกษตร!$E$8</f>
        <v>19800</v>
      </c>
      <c r="O11" s="24"/>
      <c r="P11" s="24"/>
      <c r="R11" s="18">
        <f t="shared" si="1"/>
        <v>0</v>
      </c>
    </row>
    <row r="12" spans="1:18" ht="27" x14ac:dyDescent="0.75">
      <c r="A12" s="33" t="s">
        <v>55</v>
      </c>
      <c r="B12" s="23">
        <v>2115050</v>
      </c>
      <c r="C12" s="23">
        <f>เงินรายรับและเงินสะสม!C12</f>
        <v>1964827.06</v>
      </c>
      <c r="D12" s="24">
        <f t="shared" si="0"/>
        <v>1964827.06</v>
      </c>
      <c r="E12" s="24">
        <f>[1]บริหารงานทั่วไป!$H$9+27980+10000</f>
        <v>358210.9</v>
      </c>
      <c r="F12" s="24">
        <f>[1]รักษาความสงบภายใน!$H$9</f>
        <v>26380</v>
      </c>
      <c r="G12" s="24">
        <f>[1]การศึกษา!$I$9+321434.8</f>
        <v>1110773.1600000001</v>
      </c>
      <c r="H12" s="24">
        <f>[1]สาธารณสุข!$I$9</f>
        <v>0</v>
      </c>
      <c r="I12" s="24"/>
      <c r="J12" s="24">
        <f>[1]เคหะและชุมชน!$E$9+15000</f>
        <v>439664</v>
      </c>
      <c r="K12" s="24"/>
      <c r="L12" s="24"/>
      <c r="M12" s="24"/>
      <c r="N12" s="24"/>
      <c r="O12" s="24">
        <f>[1]การพาณิชย์!$H$9</f>
        <v>29799</v>
      </c>
      <c r="P12" s="24"/>
      <c r="R12" s="18">
        <f t="shared" si="1"/>
        <v>0</v>
      </c>
    </row>
    <row r="13" spans="1:18" ht="27" x14ac:dyDescent="0.75">
      <c r="A13" s="33" t="s">
        <v>19</v>
      </c>
      <c r="B13" s="23">
        <v>405000</v>
      </c>
      <c r="C13" s="23">
        <f>เงินรายรับและเงินสะสม!C13</f>
        <v>284256.63</v>
      </c>
      <c r="D13" s="24">
        <f t="shared" si="0"/>
        <v>284256.63</v>
      </c>
      <c r="E13" s="24">
        <f>[1]บริหารงานทั่วไป!$H$10</f>
        <v>212784.08</v>
      </c>
      <c r="F13" s="24"/>
      <c r="G13" s="24">
        <f>[1]การศึกษา!$I$10</f>
        <v>0</v>
      </c>
      <c r="H13" s="24"/>
      <c r="I13" s="24"/>
      <c r="J13" s="24">
        <f>[1]เคหะและชุมชน!$E$10</f>
        <v>0</v>
      </c>
      <c r="K13" s="24"/>
      <c r="L13" s="24"/>
      <c r="M13" s="24"/>
      <c r="N13" s="24"/>
      <c r="O13" s="24">
        <f>[1]การพาณิชย์!$H$10</f>
        <v>71472.55</v>
      </c>
      <c r="P13" s="24"/>
      <c r="R13" s="18">
        <f t="shared" si="1"/>
        <v>0</v>
      </c>
    </row>
    <row r="14" spans="1:18" ht="27" x14ac:dyDescent="0.75">
      <c r="A14" s="33" t="s">
        <v>20</v>
      </c>
      <c r="B14" s="23">
        <v>433740</v>
      </c>
      <c r="C14" s="23">
        <f>เงินรายรับและเงินสะสม!C14</f>
        <v>400160</v>
      </c>
      <c r="D14" s="24">
        <f t="shared" si="0"/>
        <v>400160</v>
      </c>
      <c r="E14" s="24">
        <f>[1]บริหารงานทั่วไป!$H$11-10000</f>
        <v>250190</v>
      </c>
      <c r="F14" s="24"/>
      <c r="G14" s="24">
        <f>[1]การศึกษา!$I$11</f>
        <v>80170</v>
      </c>
      <c r="H14" s="24"/>
      <c r="I14" s="24"/>
      <c r="J14" s="24">
        <f>[1]เคหะและชุมชน!$E$11</f>
        <v>69800</v>
      </c>
      <c r="K14" s="24"/>
      <c r="L14" s="24"/>
      <c r="M14" s="24"/>
      <c r="N14" s="24"/>
      <c r="O14" s="24"/>
      <c r="P14" s="24"/>
      <c r="R14" s="18">
        <f t="shared" si="1"/>
        <v>0</v>
      </c>
    </row>
    <row r="15" spans="1:18" ht="27" x14ac:dyDescent="0.75">
      <c r="A15" s="33" t="s">
        <v>57</v>
      </c>
      <c r="B15" s="23">
        <f>รวม!B15</f>
        <v>2723000</v>
      </c>
      <c r="C15" s="23">
        <f>เงินรายรับและเงินสะสม!C15</f>
        <v>1964938</v>
      </c>
      <c r="D15" s="24">
        <f t="shared" si="0"/>
        <v>1964938</v>
      </c>
      <c r="E15" s="24"/>
      <c r="F15" s="24"/>
      <c r="G15" s="24"/>
      <c r="H15" s="24"/>
      <c r="I15" s="24"/>
      <c r="J15" s="24">
        <v>0</v>
      </c>
      <c r="K15" s="24"/>
      <c r="L15" s="24"/>
      <c r="M15" s="24">
        <f>[1]อุตสาหกรรม!$G$12+1914938</f>
        <v>1964938</v>
      </c>
      <c r="N15" s="24"/>
      <c r="O15" s="24"/>
      <c r="P15" s="24"/>
      <c r="R15" s="18">
        <f t="shared" si="1"/>
        <v>0</v>
      </c>
    </row>
    <row r="16" spans="1:18" ht="27" x14ac:dyDescent="0.75">
      <c r="A16" s="33" t="s">
        <v>22</v>
      </c>
      <c r="B16" s="23">
        <f>รวม!B16</f>
        <v>0</v>
      </c>
      <c r="C16" s="23">
        <f>เงินรายรับและเงินสะสม!C16</f>
        <v>0</v>
      </c>
      <c r="D16" s="24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R16" s="18">
        <f t="shared" si="1"/>
        <v>0</v>
      </c>
    </row>
    <row r="17" spans="1:19" ht="27" x14ac:dyDescent="0.75">
      <c r="A17" s="33" t="s">
        <v>23</v>
      </c>
      <c r="B17" s="23">
        <v>1860000</v>
      </c>
      <c r="C17" s="23">
        <f>เงินรายรับและเงินสะสม!C17</f>
        <v>1552000</v>
      </c>
      <c r="D17" s="24">
        <f t="shared" si="0"/>
        <v>1552000</v>
      </c>
      <c r="E17" s="24"/>
      <c r="F17" s="24"/>
      <c r="G17" s="24">
        <f>[1]การศึกษา!$I$14</f>
        <v>1552000</v>
      </c>
      <c r="H17" s="24"/>
      <c r="I17" s="24"/>
      <c r="J17" s="24"/>
      <c r="K17" s="24"/>
      <c r="L17" s="24"/>
      <c r="M17" s="24"/>
      <c r="N17" s="24"/>
      <c r="O17" s="24"/>
      <c r="P17" s="24"/>
      <c r="R17" s="18">
        <f t="shared" si="1"/>
        <v>0</v>
      </c>
    </row>
    <row r="18" spans="1:19" ht="27.6" thickBot="1" x14ac:dyDescent="0.8">
      <c r="A18" s="34" t="s">
        <v>29</v>
      </c>
      <c r="B18" s="25">
        <f>SUM(B7:B17)</f>
        <v>30487300</v>
      </c>
      <c r="C18" s="25">
        <f t="shared" ref="C18" si="2">SUM(C7:C17)</f>
        <v>25635177.689999998</v>
      </c>
      <c r="D18" s="26">
        <f t="shared" ref="D18:P18" si="3">SUM(D7:D17)</f>
        <v>25635177.689999998</v>
      </c>
      <c r="E18" s="26">
        <f t="shared" si="3"/>
        <v>9395009.9800000004</v>
      </c>
      <c r="F18" s="26">
        <f t="shared" si="3"/>
        <v>161080</v>
      </c>
      <c r="G18" s="26">
        <f t="shared" si="3"/>
        <v>4723060.16</v>
      </c>
      <c r="H18" s="26">
        <f t="shared" si="3"/>
        <v>43400</v>
      </c>
      <c r="I18" s="26">
        <f t="shared" si="3"/>
        <v>0</v>
      </c>
      <c r="J18" s="26">
        <f t="shared" si="3"/>
        <v>1845496</v>
      </c>
      <c r="K18" s="26">
        <f t="shared" si="3"/>
        <v>0</v>
      </c>
      <c r="L18" s="26">
        <f t="shared" si="3"/>
        <v>0</v>
      </c>
      <c r="M18" s="26">
        <f t="shared" si="3"/>
        <v>1964938</v>
      </c>
      <c r="N18" s="26">
        <f t="shared" si="3"/>
        <v>19800</v>
      </c>
      <c r="O18" s="26">
        <f t="shared" si="3"/>
        <v>101271.55</v>
      </c>
      <c r="P18" s="26">
        <f t="shared" si="3"/>
        <v>7381122</v>
      </c>
      <c r="R18" s="18">
        <f t="shared" si="1"/>
        <v>0</v>
      </c>
      <c r="S18" s="18">
        <f>D18-48861070</f>
        <v>-23225892.310000002</v>
      </c>
    </row>
    <row r="19" spans="1:19" ht="27.6" thickTop="1" x14ac:dyDescent="0.75">
      <c r="A19" s="35" t="s">
        <v>30</v>
      </c>
      <c r="B19" s="27"/>
      <c r="C19" s="2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9" ht="27" x14ac:dyDescent="0.75">
      <c r="A20" s="33" t="s">
        <v>31</v>
      </c>
      <c r="B20" s="24">
        <v>150000</v>
      </c>
      <c r="C20" s="24">
        <f>[2]หมายเหตุ1!$I$14</f>
        <v>87754.880000000005</v>
      </c>
      <c r="D20" s="24">
        <f t="shared" ref="D20:D28" si="4">C20</f>
        <v>87754.880000000005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9" ht="27" x14ac:dyDescent="0.75">
      <c r="A21" s="33" t="s">
        <v>32</v>
      </c>
      <c r="B21" s="24">
        <v>50000</v>
      </c>
      <c r="C21" s="24">
        <f>[2]หมายเหตุ1!$I$25</f>
        <v>8006.75</v>
      </c>
      <c r="D21" s="24">
        <f t="shared" si="4"/>
        <v>8006.75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9" ht="27" x14ac:dyDescent="0.75">
      <c r="A22" s="33" t="s">
        <v>45</v>
      </c>
      <c r="B22" s="24">
        <v>500000</v>
      </c>
      <c r="C22" s="24">
        <f>[2]หมายเหตุ1!$I$29</f>
        <v>219743.19</v>
      </c>
      <c r="D22" s="24">
        <f t="shared" si="4"/>
        <v>219743.19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9" ht="27" x14ac:dyDescent="0.75">
      <c r="A23" s="33" t="s">
        <v>34</v>
      </c>
      <c r="B23" s="24">
        <v>170000</v>
      </c>
      <c r="C23" s="24">
        <f>[2]หมายเหตุ1!$I$37</f>
        <v>7460</v>
      </c>
      <c r="D23" s="24">
        <f t="shared" si="4"/>
        <v>7460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9" ht="27" x14ac:dyDescent="0.75">
      <c r="A24" s="33" t="s">
        <v>49</v>
      </c>
      <c r="B24" s="24">
        <v>300000</v>
      </c>
      <c r="C24" s="24">
        <f>[2]หมายเหตุ1!$I$32</f>
        <v>106670</v>
      </c>
      <c r="D24" s="24">
        <f t="shared" si="4"/>
        <v>106670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9" ht="27" x14ac:dyDescent="0.75">
      <c r="A25" s="33" t="s">
        <v>35</v>
      </c>
      <c r="B25" s="24"/>
      <c r="C25" s="24">
        <v>0</v>
      </c>
      <c r="D25" s="24">
        <f t="shared" si="4"/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9" ht="27" x14ac:dyDescent="0.75">
      <c r="A26" s="33" t="s">
        <v>36</v>
      </c>
      <c r="B26" s="24">
        <v>17277300</v>
      </c>
      <c r="C26" s="24">
        <f>[2]หมายเหตุ1!$I$54</f>
        <v>16468883.689999999</v>
      </c>
      <c r="D26" s="24">
        <f t="shared" si="4"/>
        <v>16468883.689999999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9" ht="27" x14ac:dyDescent="0.75">
      <c r="A27" s="33" t="s">
        <v>37</v>
      </c>
      <c r="B27" s="24">
        <v>12040000</v>
      </c>
      <c r="C27" s="24">
        <f>[2]หมายเหตุ1!$I$58</f>
        <v>13986926</v>
      </c>
      <c r="D27" s="24">
        <f t="shared" si="4"/>
        <v>13986926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9" ht="27" x14ac:dyDescent="0.75">
      <c r="A28" s="33" t="s">
        <v>38</v>
      </c>
      <c r="B28" s="24"/>
      <c r="C28" s="24">
        <v>0</v>
      </c>
      <c r="D28" s="24">
        <f t="shared" si="4"/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9" ht="27" x14ac:dyDescent="0.75">
      <c r="A29" s="36" t="s">
        <v>40</v>
      </c>
      <c r="B29" s="28">
        <f>SUM(B20:B28)</f>
        <v>30487300</v>
      </c>
      <c r="C29" s="28">
        <f t="shared" ref="C29" si="5">SUM(C20:C28)</f>
        <v>30885444.509999998</v>
      </c>
      <c r="D29" s="28">
        <f t="shared" ref="D29:P29" si="6">SUM(D20:D28)</f>
        <v>30885444.509999998</v>
      </c>
      <c r="E29" s="28">
        <f t="shared" si="6"/>
        <v>0</v>
      </c>
      <c r="F29" s="28">
        <f t="shared" si="6"/>
        <v>0</v>
      </c>
      <c r="G29" s="28">
        <f t="shared" si="6"/>
        <v>0</v>
      </c>
      <c r="H29" s="28">
        <f t="shared" si="6"/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0</v>
      </c>
      <c r="O29" s="28">
        <f t="shared" si="6"/>
        <v>0</v>
      </c>
      <c r="P29" s="28">
        <f t="shared" si="6"/>
        <v>0</v>
      </c>
    </row>
    <row r="30" spans="1:19" ht="27.6" thickBot="1" x14ac:dyDescent="0.8">
      <c r="A30" s="1" t="s">
        <v>39</v>
      </c>
      <c r="B30" s="29"/>
      <c r="C30" s="30"/>
      <c r="D30" s="25">
        <f>D29-D18</f>
        <v>5250266.82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9" ht="21.6" thickTop="1" x14ac:dyDescent="0.6">
      <c r="A31" s="2" t="s">
        <v>24</v>
      </c>
    </row>
    <row r="32" spans="1:19" ht="24.6" customHeight="1" x14ac:dyDescent="0.7">
      <c r="C32" s="38" t="s">
        <v>66</v>
      </c>
      <c r="D32" s="38"/>
      <c r="E32" s="38"/>
      <c r="F32" s="38"/>
      <c r="G32" s="38"/>
      <c r="H32" s="38"/>
      <c r="I32" s="43"/>
    </row>
    <row r="33" spans="3:9" ht="24.6" customHeight="1" x14ac:dyDescent="0.7">
      <c r="C33" s="38" t="s">
        <v>65</v>
      </c>
      <c r="D33" s="39"/>
      <c r="E33" s="40"/>
      <c r="F33" s="40"/>
      <c r="G33" s="41"/>
      <c r="H33" s="42"/>
      <c r="I33" s="43"/>
    </row>
    <row r="34" spans="3:9" x14ac:dyDescent="0.6">
      <c r="C34" s="38" t="s">
        <v>67</v>
      </c>
      <c r="D34" s="39"/>
      <c r="E34" s="40"/>
      <c r="F34" s="40"/>
      <c r="G34" s="44"/>
      <c r="H34" s="42"/>
      <c r="I34" s="42"/>
    </row>
    <row r="35" spans="3:9" x14ac:dyDescent="0.6">
      <c r="D35" s="19"/>
    </row>
  </sheetData>
  <mergeCells count="8">
    <mergeCell ref="A1:P1"/>
    <mergeCell ref="A2:P2"/>
    <mergeCell ref="A3:P3"/>
    <mergeCell ref="A4:A5"/>
    <mergeCell ref="B4:B5"/>
    <mergeCell ref="D4:D5"/>
    <mergeCell ref="E4:P4"/>
    <mergeCell ref="C4:C5"/>
  </mergeCells>
  <pageMargins left="0" right="0" top="0.74803149606299213" bottom="0.55118110236220474" header="0.31496062992125984" footer="0.11811023622047245"/>
  <pageSetup paperSize="9" scale="5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topLeftCell="A10" zoomScale="60" zoomScaleNormal="90" workbookViewId="0">
      <selection activeCell="F30" sqref="F30"/>
    </sheetView>
  </sheetViews>
  <sheetFormatPr defaultColWidth="9.09765625" defaultRowHeight="21" x14ac:dyDescent="0.6"/>
  <cols>
    <col min="1" max="1" width="31.8984375" style="2" customWidth="1"/>
    <col min="2" max="2" width="18.69921875" style="2" customWidth="1"/>
    <col min="3" max="3" width="20.09765625" style="2" customWidth="1"/>
    <col min="4" max="4" width="15" style="2" customWidth="1"/>
    <col min="5" max="5" width="16.19921875" style="2" customWidth="1"/>
    <col min="6" max="6" width="15.19921875" style="2" bestFit="1" customWidth="1"/>
    <col min="7" max="7" width="12.3984375" style="2" customWidth="1"/>
    <col min="8" max="8" width="15" style="2" customWidth="1"/>
    <col min="9" max="9" width="13.19921875" style="2" bestFit="1" customWidth="1"/>
    <col min="10" max="10" width="10.69921875" style="2" customWidth="1"/>
    <col min="11" max="11" width="14.8984375" style="2" customWidth="1"/>
    <col min="12" max="12" width="11.69921875" style="2" bestFit="1" customWidth="1"/>
    <col min="13" max="13" width="13" style="2" bestFit="1" customWidth="1"/>
    <col min="14" max="14" width="14.5" style="2" customWidth="1"/>
    <col min="15" max="15" width="12.59765625" style="2" customWidth="1"/>
    <col min="16" max="16" width="14.3984375" style="2" customWidth="1"/>
    <col min="17" max="17" width="14.5" style="2" customWidth="1"/>
    <col min="18" max="18" width="9.09765625" style="2"/>
    <col min="19" max="20" width="12.19921875" style="2" customWidth="1"/>
    <col min="21" max="16384" width="9.09765625" style="2"/>
  </cols>
  <sheetData>
    <row r="1" spans="1:19" x14ac:dyDescent="0.6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9" x14ac:dyDescent="0.6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x14ac:dyDescent="0.6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9" ht="37.5" customHeight="1" x14ac:dyDescent="0.7">
      <c r="A4" s="47" t="s">
        <v>26</v>
      </c>
      <c r="B4" s="47" t="s">
        <v>27</v>
      </c>
      <c r="C4" s="49" t="s">
        <v>46</v>
      </c>
      <c r="D4" s="49" t="s">
        <v>50</v>
      </c>
      <c r="E4" s="47" t="s">
        <v>13</v>
      </c>
      <c r="F4" s="48" t="s">
        <v>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9" ht="73.8" x14ac:dyDescent="0.6">
      <c r="A5" s="47"/>
      <c r="B5" s="47"/>
      <c r="C5" s="50"/>
      <c r="D5" s="50"/>
      <c r="E5" s="47"/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  <c r="M5" s="31" t="s">
        <v>9</v>
      </c>
      <c r="N5" s="31" t="s">
        <v>10</v>
      </c>
      <c r="O5" s="31" t="s">
        <v>11</v>
      </c>
      <c r="P5" s="31" t="s">
        <v>12</v>
      </c>
      <c r="Q5" s="31" t="s">
        <v>44</v>
      </c>
    </row>
    <row r="6" spans="1:19" ht="23.25" customHeight="1" x14ac:dyDescent="0.7">
      <c r="A6" s="32" t="s">
        <v>28</v>
      </c>
      <c r="B6" s="4"/>
      <c r="C6" s="4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9" ht="23.25" customHeight="1" x14ac:dyDescent="0.75">
      <c r="A7" s="33" t="s">
        <v>52</v>
      </c>
      <c r="B7" s="23">
        <v>8139970</v>
      </c>
      <c r="C7" s="23">
        <f>E7+D7</f>
        <v>7381122</v>
      </c>
      <c r="D7" s="23">
        <v>0</v>
      </c>
      <c r="E7" s="24">
        <f>F7+G7+H7+I7+J7+K7+L7+M7+N7+O7+P7+Q7</f>
        <v>7381122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f>[1]งบกลาง!$F$5+19000</f>
        <v>7381122</v>
      </c>
      <c r="S7" s="18" t="e">
        <f>E7-C7-#REF!</f>
        <v>#REF!</v>
      </c>
    </row>
    <row r="8" spans="1:19" ht="27" x14ac:dyDescent="0.75">
      <c r="A8" s="33" t="s">
        <v>14</v>
      </c>
      <c r="B8" s="23">
        <v>2743720</v>
      </c>
      <c r="C8" s="23">
        <f t="shared" ref="C8:C17" si="0">E8+D8</f>
        <v>2717720</v>
      </c>
      <c r="D8" s="23">
        <v>0</v>
      </c>
      <c r="E8" s="24">
        <f t="shared" ref="E8:E17" si="1">F8+G8+H8+I8+J8+K8+L8+M8+N8+O8+P8+Q8</f>
        <v>2717720</v>
      </c>
      <c r="F8" s="24">
        <f>[1]บริหารงานทั่วไป!$H$5</f>
        <v>2717720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S8" s="18" t="e">
        <f>E8-C8-#REF!</f>
        <v>#REF!</v>
      </c>
    </row>
    <row r="9" spans="1:19" ht="27" x14ac:dyDescent="0.75">
      <c r="A9" s="33" t="s">
        <v>53</v>
      </c>
      <c r="B9" s="23">
        <v>7753070</v>
      </c>
      <c r="C9" s="23">
        <f t="shared" si="0"/>
        <v>6526891</v>
      </c>
      <c r="D9" s="23">
        <v>0</v>
      </c>
      <c r="E9" s="24">
        <f t="shared" si="1"/>
        <v>6526891</v>
      </c>
      <c r="F9" s="24">
        <f>[1]บริหารงานทั่วไป!$H$6</f>
        <v>4399402</v>
      </c>
      <c r="G9" s="24"/>
      <c r="H9" s="24">
        <f>[1]การศึกษา!$I$6</f>
        <v>1187179</v>
      </c>
      <c r="I9" s="24"/>
      <c r="J9" s="24"/>
      <c r="K9" s="24">
        <f>[1]เคหะและชุมชน!$E$6</f>
        <v>940310</v>
      </c>
      <c r="L9" s="24"/>
      <c r="M9" s="24"/>
      <c r="N9" s="24"/>
      <c r="O9" s="24"/>
      <c r="P9" s="24"/>
      <c r="Q9" s="24"/>
      <c r="S9" s="18" t="e">
        <f>E9-C9-#REF!</f>
        <v>#REF!</v>
      </c>
    </row>
    <row r="10" spans="1:19" ht="27" x14ac:dyDescent="0.75">
      <c r="A10" s="33" t="s">
        <v>16</v>
      </c>
      <c r="B10" s="23">
        <v>1142510</v>
      </c>
      <c r="C10" s="23">
        <f t="shared" si="0"/>
        <v>915155</v>
      </c>
      <c r="D10" s="23">
        <v>0</v>
      </c>
      <c r="E10" s="24">
        <f t="shared" si="1"/>
        <v>915155</v>
      </c>
      <c r="F10" s="24">
        <f>[1]บริหารงานทั่วไป!$H$7+320000+103640</f>
        <v>625485</v>
      </c>
      <c r="G10" s="24"/>
      <c r="H10" s="24">
        <f>[1]การศึกษา!$I$7+145440</f>
        <v>145440</v>
      </c>
      <c r="I10" s="24"/>
      <c r="J10" s="24"/>
      <c r="K10" s="24">
        <f>[1]เคหะและชุมชน!$E$7+79630</f>
        <v>144230</v>
      </c>
      <c r="L10" s="24"/>
      <c r="M10" s="24"/>
      <c r="N10" s="24"/>
      <c r="O10" s="24"/>
      <c r="P10" s="24"/>
      <c r="Q10" s="24"/>
      <c r="S10" s="18" t="e">
        <f>E10-C10-#REF!</f>
        <v>#REF!</v>
      </c>
    </row>
    <row r="11" spans="1:19" ht="27" x14ac:dyDescent="0.75">
      <c r="A11" s="33" t="s">
        <v>54</v>
      </c>
      <c r="B11" s="23">
        <v>3171240</v>
      </c>
      <c r="C11" s="23">
        <f t="shared" si="0"/>
        <v>1928108</v>
      </c>
      <c r="D11" s="23">
        <v>0</v>
      </c>
      <c r="E11" s="24">
        <f t="shared" si="1"/>
        <v>1928108</v>
      </c>
      <c r="F11" s="24">
        <f>811218+20000</f>
        <v>831218</v>
      </c>
      <c r="G11" s="24">
        <f>[1]รักษาความสงบภายใน!$E$8</f>
        <v>134700</v>
      </c>
      <c r="H11" s="24">
        <f>[1]การศึกษา!$I$8</f>
        <v>647498</v>
      </c>
      <c r="I11" s="24">
        <f>[1]สาธารณสุข!$I$8</f>
        <v>43400</v>
      </c>
      <c r="J11" s="24"/>
      <c r="K11" s="24">
        <f>[1]เคหะและชุมชน!$E$8</f>
        <v>251492</v>
      </c>
      <c r="L11" s="24">
        <f>[1]สร้างความเข้มแข็งของชุมชน!$G$8</f>
        <v>0</v>
      </c>
      <c r="M11" s="24">
        <f>[1]ศาสนาวัฒนธรรม!$I$8</f>
        <v>0</v>
      </c>
      <c r="N11" s="24"/>
      <c r="O11" s="24">
        <f>[1]เกษตร!$E$8</f>
        <v>19800</v>
      </c>
      <c r="P11" s="24"/>
      <c r="Q11" s="24"/>
      <c r="S11" s="18" t="e">
        <f>E11-C11-#REF!</f>
        <v>#REF!</v>
      </c>
    </row>
    <row r="12" spans="1:19" ht="27" x14ac:dyDescent="0.75">
      <c r="A12" s="33" t="s">
        <v>55</v>
      </c>
      <c r="B12" s="23">
        <v>2115050</v>
      </c>
      <c r="C12" s="23">
        <f t="shared" si="0"/>
        <v>1964827.06</v>
      </c>
      <c r="D12" s="23">
        <v>0</v>
      </c>
      <c r="E12" s="24">
        <f t="shared" si="1"/>
        <v>1964827.06</v>
      </c>
      <c r="F12" s="24">
        <f>[1]บริหารงานทั่วไป!$H$9+27980+10000</f>
        <v>358210.9</v>
      </c>
      <c r="G12" s="24">
        <f>[1]รักษาความสงบภายใน!$H$9</f>
        <v>26380</v>
      </c>
      <c r="H12" s="24">
        <f>[1]การศึกษา!$I$9+321434.8</f>
        <v>1110773.1600000001</v>
      </c>
      <c r="I12" s="24">
        <f>[1]สาธารณสุข!$I$9</f>
        <v>0</v>
      </c>
      <c r="J12" s="24"/>
      <c r="K12" s="24">
        <f>[1]เคหะและชุมชน!$E$9+15000</f>
        <v>439664</v>
      </c>
      <c r="L12" s="24"/>
      <c r="M12" s="24"/>
      <c r="N12" s="24"/>
      <c r="O12" s="24"/>
      <c r="P12" s="24">
        <f>[1]การพาณิชย์!$H$9</f>
        <v>29799</v>
      </c>
      <c r="Q12" s="24"/>
      <c r="S12" s="18" t="e">
        <f>E12-C12-#REF!</f>
        <v>#REF!</v>
      </c>
    </row>
    <row r="13" spans="1:19" ht="27" x14ac:dyDescent="0.75">
      <c r="A13" s="33" t="s">
        <v>19</v>
      </c>
      <c r="B13" s="23">
        <v>405000</v>
      </c>
      <c r="C13" s="23">
        <f t="shared" si="0"/>
        <v>284256.63</v>
      </c>
      <c r="D13" s="23">
        <v>0</v>
      </c>
      <c r="E13" s="24">
        <f t="shared" si="1"/>
        <v>284256.63</v>
      </c>
      <c r="F13" s="24">
        <f>[1]บริหารงานทั่วไป!$H$10</f>
        <v>212784.08</v>
      </c>
      <c r="G13" s="24"/>
      <c r="H13" s="24">
        <f>[1]การศึกษา!$I$10</f>
        <v>0</v>
      </c>
      <c r="I13" s="24"/>
      <c r="J13" s="24"/>
      <c r="K13" s="24">
        <f>[1]เคหะและชุมชน!$E$10</f>
        <v>0</v>
      </c>
      <c r="L13" s="24"/>
      <c r="M13" s="24"/>
      <c r="N13" s="24"/>
      <c r="O13" s="24"/>
      <c r="P13" s="24">
        <f>[1]การพาณิชย์!$H$10</f>
        <v>71472.55</v>
      </c>
      <c r="Q13" s="24"/>
      <c r="S13" s="18" t="e">
        <f>E13-C13-#REF!</f>
        <v>#REF!</v>
      </c>
    </row>
    <row r="14" spans="1:19" ht="27" x14ac:dyDescent="0.75">
      <c r="A14" s="33" t="s">
        <v>20</v>
      </c>
      <c r="B14" s="23">
        <v>433740</v>
      </c>
      <c r="C14" s="23">
        <f t="shared" si="0"/>
        <v>400160</v>
      </c>
      <c r="D14" s="23">
        <v>0</v>
      </c>
      <c r="E14" s="24">
        <f t="shared" si="1"/>
        <v>400160</v>
      </c>
      <c r="F14" s="24">
        <f>[1]บริหารงานทั่วไป!$H$11-10000</f>
        <v>250190</v>
      </c>
      <c r="G14" s="24"/>
      <c r="H14" s="24">
        <f>[1]การศึกษา!$I$11</f>
        <v>80170</v>
      </c>
      <c r="I14" s="24"/>
      <c r="J14" s="24"/>
      <c r="K14" s="24">
        <f>[1]เคหะและชุมชน!$E$11</f>
        <v>69800</v>
      </c>
      <c r="L14" s="24"/>
      <c r="M14" s="24"/>
      <c r="N14" s="24"/>
      <c r="O14" s="24"/>
      <c r="P14" s="24"/>
      <c r="Q14" s="24"/>
      <c r="S14" s="18" t="e">
        <f>E14-C14-#REF!</f>
        <v>#REF!</v>
      </c>
    </row>
    <row r="15" spans="1:19" ht="27" x14ac:dyDescent="0.75">
      <c r="A15" s="33" t="s">
        <v>21</v>
      </c>
      <c r="B15" s="23">
        <f>รวม!B15</f>
        <v>2723000</v>
      </c>
      <c r="C15" s="23">
        <f>N15-2285800</f>
        <v>1964938</v>
      </c>
      <c r="D15" s="23">
        <v>2285800</v>
      </c>
      <c r="E15" s="24">
        <f t="shared" si="1"/>
        <v>4250738</v>
      </c>
      <c r="F15" s="24"/>
      <c r="G15" s="24"/>
      <c r="H15" s="24"/>
      <c r="I15" s="24"/>
      <c r="J15" s="24"/>
      <c r="K15" s="24">
        <v>0</v>
      </c>
      <c r="L15" s="24"/>
      <c r="M15" s="24"/>
      <c r="N15" s="24">
        <f>[1]อุตสาหกรรม!$G$12+1914938+2285800</f>
        <v>4250738</v>
      </c>
      <c r="O15" s="24"/>
      <c r="P15" s="24"/>
      <c r="Q15" s="24"/>
      <c r="S15" s="18">
        <f>E15-C15-D15</f>
        <v>0</v>
      </c>
    </row>
    <row r="16" spans="1:19" ht="27" x14ac:dyDescent="0.75">
      <c r="A16" s="33" t="s">
        <v>22</v>
      </c>
      <c r="B16" s="23">
        <f>รวม!B16</f>
        <v>0</v>
      </c>
      <c r="C16" s="23">
        <f t="shared" si="0"/>
        <v>0</v>
      </c>
      <c r="D16" s="23">
        <v>0</v>
      </c>
      <c r="E16" s="24">
        <f t="shared" si="1"/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S16" s="18" t="e">
        <f>E16-C16-#REF!</f>
        <v>#REF!</v>
      </c>
    </row>
    <row r="17" spans="1:20" ht="27" x14ac:dyDescent="0.75">
      <c r="A17" s="33" t="s">
        <v>23</v>
      </c>
      <c r="B17" s="23">
        <v>1860000</v>
      </c>
      <c r="C17" s="23">
        <f t="shared" si="0"/>
        <v>1552000</v>
      </c>
      <c r="D17" s="23">
        <v>0</v>
      </c>
      <c r="E17" s="24">
        <f t="shared" si="1"/>
        <v>1552000</v>
      </c>
      <c r="F17" s="24"/>
      <c r="G17" s="24"/>
      <c r="H17" s="24">
        <f>[1]การศึกษา!$I$14</f>
        <v>1552000</v>
      </c>
      <c r="I17" s="24"/>
      <c r="J17" s="24"/>
      <c r="K17" s="24"/>
      <c r="L17" s="24"/>
      <c r="M17" s="24"/>
      <c r="N17" s="24"/>
      <c r="O17" s="24"/>
      <c r="P17" s="24"/>
      <c r="Q17" s="24"/>
      <c r="S17" s="18" t="e">
        <f>E17-C17-#REF!</f>
        <v>#REF!</v>
      </c>
    </row>
    <row r="18" spans="1:20" ht="27.6" thickBot="1" x14ac:dyDescent="0.8">
      <c r="A18" s="34" t="s">
        <v>29</v>
      </c>
      <c r="B18" s="25">
        <f>SUM(B7:B17)</f>
        <v>30487300</v>
      </c>
      <c r="C18" s="25">
        <f t="shared" ref="C18:Q18" si="2">SUM(C7:C17)</f>
        <v>25635177.689999998</v>
      </c>
      <c r="D18" s="25">
        <f t="shared" si="2"/>
        <v>2285800</v>
      </c>
      <c r="E18" s="26">
        <f t="shared" si="2"/>
        <v>27920977.689999998</v>
      </c>
      <c r="F18" s="26">
        <f t="shared" si="2"/>
        <v>9395009.9800000004</v>
      </c>
      <c r="G18" s="26">
        <f t="shared" si="2"/>
        <v>161080</v>
      </c>
      <c r="H18" s="26">
        <f t="shared" si="2"/>
        <v>4723060.16</v>
      </c>
      <c r="I18" s="26">
        <f t="shared" si="2"/>
        <v>43400</v>
      </c>
      <c r="J18" s="26">
        <f t="shared" si="2"/>
        <v>0</v>
      </c>
      <c r="K18" s="26">
        <f t="shared" si="2"/>
        <v>1845496</v>
      </c>
      <c r="L18" s="26">
        <f t="shared" si="2"/>
        <v>0</v>
      </c>
      <c r="M18" s="26">
        <f t="shared" si="2"/>
        <v>0</v>
      </c>
      <c r="N18" s="26">
        <f t="shared" si="2"/>
        <v>4250738</v>
      </c>
      <c r="O18" s="26">
        <f t="shared" si="2"/>
        <v>19800</v>
      </c>
      <c r="P18" s="26">
        <f t="shared" si="2"/>
        <v>101271.55</v>
      </c>
      <c r="Q18" s="26">
        <f t="shared" si="2"/>
        <v>7381122</v>
      </c>
      <c r="S18" s="18" t="e">
        <f>E18-C18-#REF!-D18</f>
        <v>#REF!</v>
      </c>
      <c r="T18" s="18">
        <f>E18-48861070</f>
        <v>-20940092.310000002</v>
      </c>
    </row>
    <row r="19" spans="1:20" ht="27.6" thickTop="1" x14ac:dyDescent="0.75">
      <c r="A19" s="35" t="s">
        <v>30</v>
      </c>
      <c r="B19" s="27"/>
      <c r="C19" s="27"/>
      <c r="D19" s="2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0" ht="27" x14ac:dyDescent="0.75">
      <c r="A20" s="33" t="s">
        <v>31</v>
      </c>
      <c r="B20" s="24">
        <v>150000</v>
      </c>
      <c r="C20" s="24">
        <f>[2]หมายเหตุ1!$I$14</f>
        <v>87754.880000000005</v>
      </c>
      <c r="D20" s="24"/>
      <c r="E20" s="24">
        <f t="shared" ref="E20:E28" si="3">C20</f>
        <v>87754.880000000005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20" ht="27" x14ac:dyDescent="0.75">
      <c r="A21" s="33" t="s">
        <v>32</v>
      </c>
      <c r="B21" s="24">
        <v>50000</v>
      </c>
      <c r="C21" s="24">
        <f>[2]หมายเหตุ1!$I$25</f>
        <v>8006.75</v>
      </c>
      <c r="D21" s="24"/>
      <c r="E21" s="24">
        <f t="shared" si="3"/>
        <v>8006.75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20" ht="27" x14ac:dyDescent="0.75">
      <c r="A22" s="33" t="s">
        <v>45</v>
      </c>
      <c r="B22" s="24">
        <v>500000</v>
      </c>
      <c r="C22" s="24">
        <f>[2]หมายเหตุ1!$I$29</f>
        <v>219743.19</v>
      </c>
      <c r="D22" s="24"/>
      <c r="E22" s="24">
        <f t="shared" si="3"/>
        <v>219743.19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20" ht="27" x14ac:dyDescent="0.75">
      <c r="A23" s="33" t="s">
        <v>34</v>
      </c>
      <c r="B23" s="24">
        <v>170000</v>
      </c>
      <c r="C23" s="24">
        <f>[2]หมายเหตุ1!$I$37</f>
        <v>7460</v>
      </c>
      <c r="D23" s="24"/>
      <c r="E23" s="24">
        <f t="shared" si="3"/>
        <v>7460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20" ht="27" x14ac:dyDescent="0.75">
      <c r="A24" s="33" t="s">
        <v>49</v>
      </c>
      <c r="B24" s="24">
        <v>300000</v>
      </c>
      <c r="C24" s="24">
        <f>[2]หมายเหตุ1!$I$32</f>
        <v>106670</v>
      </c>
      <c r="D24" s="24"/>
      <c r="E24" s="24">
        <f t="shared" si="3"/>
        <v>106670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20" ht="27" x14ac:dyDescent="0.75">
      <c r="A25" s="33" t="s">
        <v>35</v>
      </c>
      <c r="B25" s="24"/>
      <c r="C25" s="24">
        <v>0</v>
      </c>
      <c r="D25" s="24"/>
      <c r="E25" s="24">
        <f t="shared" si="3"/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0" ht="27" x14ac:dyDescent="0.75">
      <c r="A26" s="33" t="s">
        <v>36</v>
      </c>
      <c r="B26" s="24">
        <v>17277300</v>
      </c>
      <c r="C26" s="24">
        <f>[2]หมายเหตุ1!$I$54</f>
        <v>16468883.689999999</v>
      </c>
      <c r="D26" s="24"/>
      <c r="E26" s="24">
        <f t="shared" si="3"/>
        <v>16468883.689999999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20" ht="27" x14ac:dyDescent="0.75">
      <c r="A27" s="33" t="s">
        <v>37</v>
      </c>
      <c r="B27" s="24">
        <v>12040000</v>
      </c>
      <c r="C27" s="24">
        <f>[2]หมายเหตุ1!$I$58</f>
        <v>13986926</v>
      </c>
      <c r="D27" s="24"/>
      <c r="E27" s="24">
        <f t="shared" si="3"/>
        <v>13986926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20" ht="27" x14ac:dyDescent="0.75">
      <c r="A28" s="33" t="s">
        <v>38</v>
      </c>
      <c r="B28" s="24"/>
      <c r="C28" s="24">
        <v>0</v>
      </c>
      <c r="D28" s="24"/>
      <c r="E28" s="24">
        <f t="shared" si="3"/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20" ht="27" x14ac:dyDescent="0.75">
      <c r="A29" s="36" t="s">
        <v>40</v>
      </c>
      <c r="B29" s="28">
        <f>SUM(B20:B28)</f>
        <v>30487300</v>
      </c>
      <c r="C29" s="28">
        <f t="shared" ref="C29:Q29" si="4">SUM(C20:C28)</f>
        <v>30885444.509999998</v>
      </c>
      <c r="D29" s="28"/>
      <c r="E29" s="28">
        <f t="shared" si="4"/>
        <v>30885444.509999998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>
        <f t="shared" si="4"/>
        <v>0</v>
      </c>
      <c r="P29" s="28">
        <f t="shared" si="4"/>
        <v>0</v>
      </c>
      <c r="Q29" s="28">
        <f t="shared" si="4"/>
        <v>0</v>
      </c>
    </row>
    <row r="30" spans="1:20" ht="27.6" thickBot="1" x14ac:dyDescent="0.8">
      <c r="A30" s="1" t="s">
        <v>39</v>
      </c>
      <c r="B30" s="29"/>
      <c r="C30" s="30"/>
      <c r="D30" s="29"/>
      <c r="E30" s="25">
        <f>E29-E18</f>
        <v>2964466.8200000003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20" ht="21.6" thickTop="1" x14ac:dyDescent="0.6">
      <c r="A31" s="2" t="s">
        <v>24</v>
      </c>
    </row>
    <row r="32" spans="1:20" ht="24.6" x14ac:dyDescent="0.7">
      <c r="C32" s="38" t="s">
        <v>62</v>
      </c>
      <c r="D32" s="38"/>
      <c r="E32" s="38"/>
      <c r="F32" s="38"/>
      <c r="G32" s="38"/>
      <c r="H32" s="38"/>
      <c r="I32" s="43"/>
    </row>
    <row r="33" spans="3:9" ht="24.6" x14ac:dyDescent="0.7">
      <c r="C33" s="38" t="s">
        <v>63</v>
      </c>
      <c r="D33" s="39"/>
      <c r="E33" s="40"/>
      <c r="F33" s="40"/>
      <c r="G33" s="41"/>
      <c r="H33" s="42"/>
      <c r="I33" s="43"/>
    </row>
    <row r="34" spans="3:9" x14ac:dyDescent="0.6">
      <c r="C34" s="38" t="s">
        <v>64</v>
      </c>
      <c r="D34" s="39"/>
      <c r="E34" s="40"/>
      <c r="F34" s="40"/>
      <c r="G34" s="44"/>
      <c r="H34" s="42"/>
      <c r="I34" s="42"/>
    </row>
    <row r="35" spans="3:9" x14ac:dyDescent="0.6">
      <c r="D35" s="19"/>
    </row>
  </sheetData>
  <mergeCells count="9">
    <mergeCell ref="A1:Q1"/>
    <mergeCell ref="A2:Q2"/>
    <mergeCell ref="A3:Q3"/>
    <mergeCell ref="F4:Q4"/>
    <mergeCell ref="D4:D5"/>
    <mergeCell ref="A4:A5"/>
    <mergeCell ref="B4:B5"/>
    <mergeCell ref="C4:C5"/>
    <mergeCell ref="E4:E5"/>
  </mergeCells>
  <pageMargins left="0" right="0" top="0.15748031496062992" bottom="0.15748031496062992" header="0.19685039370078741" footer="0.11811023622047245"/>
  <pageSetup paperSize="9" scale="50" orientation="landscape" r:id="rId1"/>
  <colBreaks count="2" manualBreakCount="2">
    <brk id="17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4" sqref="A4:A5"/>
    </sheetView>
  </sheetViews>
  <sheetFormatPr defaultColWidth="9.09765625" defaultRowHeight="21" x14ac:dyDescent="0.6"/>
  <cols>
    <col min="1" max="1" width="30.8984375" style="2" customWidth="1"/>
    <col min="2" max="2" width="10.19921875" style="2" customWidth="1"/>
    <col min="3" max="3" width="9.59765625" style="2" customWidth="1"/>
    <col min="4" max="14" width="9.09765625" style="2"/>
    <col min="15" max="15" width="9.59765625" style="2" bestFit="1" customWidth="1"/>
    <col min="16" max="16384" width="9.09765625" style="2"/>
  </cols>
  <sheetData>
    <row r="1" spans="1:15" x14ac:dyDescent="0.6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6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6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6">
      <c r="A4" s="51" t="s">
        <v>26</v>
      </c>
      <c r="B4" s="51" t="s">
        <v>27</v>
      </c>
      <c r="C4" s="51" t="s">
        <v>13</v>
      </c>
      <c r="D4" s="52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74.400000000000006" x14ac:dyDescent="0.6">
      <c r="A5" s="51"/>
      <c r="B5" s="51"/>
      <c r="C5" s="51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12" t="s">
        <v>12</v>
      </c>
      <c r="O5" s="12" t="s">
        <v>44</v>
      </c>
    </row>
    <row r="6" spans="1:15" ht="23.25" customHeight="1" x14ac:dyDescent="0.6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3.25" customHeight="1" x14ac:dyDescent="0.6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</row>
    <row r="8" spans="1:15" x14ac:dyDescent="0.6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6">
      <c r="A9" s="5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6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6">
      <c r="A11" s="5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6">
      <c r="A12" s="5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6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6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6">
      <c r="A15" s="5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6">
      <c r="A16" s="5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6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1.6" thickBot="1" x14ac:dyDescent="0.65">
      <c r="A18" s="8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.6" thickTop="1" x14ac:dyDescent="0.6">
      <c r="A19" s="5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6">
      <c r="A20" s="5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6">
      <c r="A21" s="5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6">
      <c r="A22" s="5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6">
      <c r="A23" s="5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6">
      <c r="A24" s="5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6">
      <c r="A25" s="5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6">
      <c r="A26" s="5" t="s">
        <v>37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6">
      <c r="A27" s="5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6">
      <c r="A28" s="9" t="s">
        <v>40</v>
      </c>
      <c r="B28" s="10"/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.6" thickBot="1" x14ac:dyDescent="0.65">
      <c r="A29" s="1" t="s">
        <v>39</v>
      </c>
      <c r="C29" s="11"/>
    </row>
    <row r="30" spans="1:15" ht="21.6" thickTop="1" x14ac:dyDescent="0.6">
      <c r="A30" s="2" t="s">
        <v>24</v>
      </c>
    </row>
  </sheetData>
  <mergeCells count="7">
    <mergeCell ref="A1:O1"/>
    <mergeCell ref="A2:O2"/>
    <mergeCell ref="A3:O3"/>
    <mergeCell ref="A4:A5"/>
    <mergeCell ref="B4:B5"/>
    <mergeCell ref="C4:C5"/>
    <mergeCell ref="D4:O4"/>
  </mergeCells>
  <pageMargins left="0.70866141732283472" right="0.70866141732283472" top="0.74803149606299213" bottom="0.15748031496062992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workbookViewId="0">
      <selection activeCell="A3" sqref="A3:O3"/>
    </sheetView>
  </sheetViews>
  <sheetFormatPr defaultColWidth="9.09765625" defaultRowHeight="21" x14ac:dyDescent="0.6"/>
  <cols>
    <col min="1" max="1" width="30.8984375" style="2" customWidth="1"/>
    <col min="2" max="2" width="10.19921875" style="2" customWidth="1"/>
    <col min="3" max="3" width="9.59765625" style="2" customWidth="1"/>
    <col min="4" max="14" width="9.09765625" style="2"/>
    <col min="15" max="15" width="9.59765625" style="2" bestFit="1" customWidth="1"/>
    <col min="16" max="16384" width="9.09765625" style="2"/>
  </cols>
  <sheetData>
    <row r="1" spans="1:15" x14ac:dyDescent="0.6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6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6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6">
      <c r="A4" s="51" t="s">
        <v>26</v>
      </c>
      <c r="B4" s="51" t="s">
        <v>27</v>
      </c>
      <c r="C4" s="51" t="s">
        <v>13</v>
      </c>
      <c r="D4" s="52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74.400000000000006" x14ac:dyDescent="0.6">
      <c r="A5" s="51"/>
      <c r="B5" s="51"/>
      <c r="C5" s="51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12" t="s">
        <v>12</v>
      </c>
      <c r="O5" s="12" t="s">
        <v>44</v>
      </c>
    </row>
    <row r="6" spans="1:15" ht="23.25" customHeight="1" x14ac:dyDescent="0.6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3.25" customHeight="1" x14ac:dyDescent="0.6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</row>
    <row r="8" spans="1:15" x14ac:dyDescent="0.6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6">
      <c r="A9" s="5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6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6">
      <c r="A11" s="5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6">
      <c r="A12" s="5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6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6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6">
      <c r="A15" s="5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6">
      <c r="A16" s="5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6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1.6" thickBot="1" x14ac:dyDescent="0.65">
      <c r="A18" s="8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.6" thickTop="1" x14ac:dyDescent="0.6">
      <c r="A19" s="5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6">
      <c r="A20" s="5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6">
      <c r="A21" s="5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6">
      <c r="A22" s="5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6">
      <c r="A23" s="5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6">
      <c r="A24" s="5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6">
      <c r="A25" s="5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6">
      <c r="A26" s="5" t="s">
        <v>37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6">
      <c r="A27" s="5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6">
      <c r="A28" s="9" t="s">
        <v>40</v>
      </c>
      <c r="B28" s="10"/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.6" thickBot="1" x14ac:dyDescent="0.65">
      <c r="A29" s="1" t="s">
        <v>39</v>
      </c>
      <c r="C29" s="11"/>
    </row>
    <row r="30" spans="1:15" ht="21.6" thickTop="1" x14ac:dyDescent="0.6">
      <c r="A30" s="2" t="s">
        <v>24</v>
      </c>
    </row>
  </sheetData>
  <mergeCells count="7">
    <mergeCell ref="A1:O1"/>
    <mergeCell ref="A2:O2"/>
    <mergeCell ref="A3:O3"/>
    <mergeCell ref="A4:A5"/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topLeftCell="A10" zoomScale="60" zoomScaleNormal="100" workbookViewId="0">
      <selection activeCell="I15" sqref="I15"/>
    </sheetView>
  </sheetViews>
  <sheetFormatPr defaultColWidth="9.09765625" defaultRowHeight="21" x14ac:dyDescent="0.6"/>
  <cols>
    <col min="1" max="1" width="27.69921875" style="2" customWidth="1"/>
    <col min="2" max="2" width="11.59765625" style="2" customWidth="1"/>
    <col min="3" max="4" width="11.69921875" style="2" customWidth="1"/>
    <col min="5" max="5" width="11.8984375" style="2" customWidth="1"/>
    <col min="6" max="6" width="13.8984375" style="2" customWidth="1"/>
    <col min="7" max="7" width="11.09765625" style="2" customWidth="1"/>
    <col min="8" max="8" width="12.8984375" style="2" customWidth="1"/>
    <col min="9" max="9" width="11.3984375" style="2" bestFit="1" customWidth="1"/>
    <col min="10" max="10" width="11.5" style="2" customWidth="1"/>
    <col min="11" max="11" width="12.59765625" style="2" customWidth="1"/>
    <col min="12" max="12" width="10.3984375" style="2" bestFit="1" customWidth="1"/>
    <col min="13" max="14" width="11.3984375" style="2" bestFit="1" customWidth="1"/>
    <col min="15" max="15" width="10.3984375" style="2" bestFit="1" customWidth="1"/>
    <col min="16" max="16" width="12.59765625" style="2" customWidth="1"/>
    <col min="17" max="17" width="13" style="2" customWidth="1"/>
    <col min="18" max="16384" width="9.09765625" style="2"/>
  </cols>
  <sheetData>
    <row r="1" spans="1:17" x14ac:dyDescent="0.6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6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6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1.75" customHeight="1" x14ac:dyDescent="0.6">
      <c r="A4" s="51" t="s">
        <v>26</v>
      </c>
      <c r="B4" s="51" t="s">
        <v>27</v>
      </c>
      <c r="C4" s="53" t="s">
        <v>46</v>
      </c>
      <c r="D4" s="53" t="s">
        <v>47</v>
      </c>
      <c r="E4" s="51" t="s">
        <v>13</v>
      </c>
      <c r="F4" s="52" t="s">
        <v>1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56.25" customHeight="1" x14ac:dyDescent="0.6">
      <c r="A5" s="51"/>
      <c r="B5" s="51"/>
      <c r="C5" s="54"/>
      <c r="D5" s="54"/>
      <c r="E5" s="51"/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12" t="s">
        <v>12</v>
      </c>
      <c r="Q5" s="12" t="s">
        <v>44</v>
      </c>
    </row>
    <row r="6" spans="1:17" ht="23.25" customHeight="1" x14ac:dyDescent="0.6">
      <c r="A6" s="4" t="s">
        <v>28</v>
      </c>
      <c r="B6" s="4"/>
      <c r="C6" s="4"/>
      <c r="D6" s="4" t="s">
        <v>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3.25" customHeight="1" x14ac:dyDescent="0.7">
      <c r="A7" s="5" t="s">
        <v>44</v>
      </c>
      <c r="B7" s="14">
        <f>[1]รวมประมาณการ!$D$5</f>
        <v>8055880</v>
      </c>
      <c r="C7" s="14">
        <f>เงินรายรับและเงินสะสม!C7</f>
        <v>7381122</v>
      </c>
      <c r="D7" s="14">
        <f>เงินรายรับและเงินสะสม!D7</f>
        <v>0</v>
      </c>
      <c r="E7" s="22">
        <f>C7+D7</f>
        <v>7381122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>
        <f>[1]งบกลาง!$F$5</f>
        <v>7362122</v>
      </c>
    </row>
    <row r="8" spans="1:17" ht="24.6" x14ac:dyDescent="0.7">
      <c r="A8" s="5" t="s">
        <v>14</v>
      </c>
      <c r="B8" s="14">
        <f>[1]รวมประมาณการ!$D$6</f>
        <v>2743720</v>
      </c>
      <c r="C8" s="14">
        <f>เงินรายรับและเงินสะสม!C8</f>
        <v>2717720</v>
      </c>
      <c r="D8" s="14">
        <f>เงินรายรับและเงินสะสม!D8</f>
        <v>0</v>
      </c>
      <c r="E8" s="22">
        <f t="shared" ref="E8:E17" si="0">C8+D8</f>
        <v>2717720</v>
      </c>
      <c r="F8" s="37">
        <f>[1]บริหารงานทั่วไป!$H$5</f>
        <v>2717720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24.6" x14ac:dyDescent="0.7">
      <c r="A9" s="5" t="s">
        <v>15</v>
      </c>
      <c r="B9" s="14">
        <f>[1]รวมประมาณการ!$D$7</f>
        <v>7978520</v>
      </c>
      <c r="C9" s="14">
        <f>เงินรายรับและเงินสะสม!C9</f>
        <v>6526891</v>
      </c>
      <c r="D9" s="14">
        <f>เงินรายรับและเงินสะสม!D9</f>
        <v>0</v>
      </c>
      <c r="E9" s="22">
        <f t="shared" si="0"/>
        <v>6526891</v>
      </c>
      <c r="F9" s="37">
        <f>[1]บริหารงานทั่วไป!$H$6</f>
        <v>4399402</v>
      </c>
      <c r="G9" s="37"/>
      <c r="H9" s="37">
        <f>[1]การศึกษา!$I$6</f>
        <v>1187179</v>
      </c>
      <c r="I9" s="37"/>
      <c r="J9" s="37"/>
      <c r="K9" s="37">
        <f>[1]เคหะและชุมชน!$E$6</f>
        <v>940310</v>
      </c>
      <c r="L9" s="37"/>
      <c r="M9" s="37"/>
      <c r="N9" s="37"/>
      <c r="O9" s="37"/>
      <c r="P9" s="37"/>
      <c r="Q9" s="37"/>
    </row>
    <row r="10" spans="1:17" ht="24.6" x14ac:dyDescent="0.7">
      <c r="A10" s="5" t="s">
        <v>16</v>
      </c>
      <c r="B10" s="14">
        <f>[1]รวมประมาณการ!$D$8</f>
        <v>642090</v>
      </c>
      <c r="C10" s="14">
        <f>เงินรายรับและเงินสะสม!C10</f>
        <v>915155</v>
      </c>
      <c r="D10" s="14">
        <f>เงินรายรับและเงินสะสม!D10</f>
        <v>0</v>
      </c>
      <c r="E10" s="22">
        <f t="shared" si="0"/>
        <v>915155</v>
      </c>
      <c r="F10" s="37">
        <f>[1]บริหารงานทั่วไป!$H$7</f>
        <v>201845</v>
      </c>
      <c r="G10" s="37"/>
      <c r="H10" s="37">
        <f>[1]การศึกษา!$I$7</f>
        <v>0</v>
      </c>
      <c r="I10" s="37"/>
      <c r="J10" s="37"/>
      <c r="K10" s="37">
        <f>[1]เคหะและชุมชน!$E$7</f>
        <v>64600</v>
      </c>
      <c r="L10" s="37"/>
      <c r="M10" s="37"/>
      <c r="N10" s="37"/>
      <c r="O10" s="37"/>
      <c r="P10" s="37"/>
      <c r="Q10" s="37"/>
    </row>
    <row r="11" spans="1:17" ht="24.6" x14ac:dyDescent="0.7">
      <c r="A11" s="5" t="s">
        <v>17</v>
      </c>
      <c r="B11" s="14">
        <f>[1]รวมประมาณการ!$D$9</f>
        <v>4056180</v>
      </c>
      <c r="C11" s="14">
        <f>เงินรายรับและเงินสะสม!C11</f>
        <v>1928108</v>
      </c>
      <c r="D11" s="14">
        <f>เงินรายรับและเงินสะสม!D11</f>
        <v>0</v>
      </c>
      <c r="E11" s="22">
        <f t="shared" si="0"/>
        <v>1928108</v>
      </c>
      <c r="F11" s="37">
        <f>[1]บริหารงานทั่วไป!$H$8</f>
        <v>829218</v>
      </c>
      <c r="G11" s="37">
        <f>[1]รักษาความสงบภายใน!$E$8</f>
        <v>134700</v>
      </c>
      <c r="H11" s="37">
        <f>[1]การศึกษา!$I$8</f>
        <v>647498</v>
      </c>
      <c r="I11" s="37">
        <f>[1]สาธารณสุข!$I$8</f>
        <v>43400</v>
      </c>
      <c r="J11" s="37"/>
      <c r="K11" s="37">
        <f>[1]เคหะและชุมชน!$E$8</f>
        <v>251492</v>
      </c>
      <c r="L11" s="37">
        <f>[1]สร้างความเข้มแข็งของชุมชน!$G$8</f>
        <v>0</v>
      </c>
      <c r="M11" s="37">
        <f>[1]ศาสนาวัฒนธรรม!$I$8</f>
        <v>0</v>
      </c>
      <c r="N11" s="37"/>
      <c r="O11" s="37">
        <f>[1]เกษตร!$E$8</f>
        <v>19800</v>
      </c>
      <c r="P11" s="37"/>
      <c r="Q11" s="37"/>
    </row>
    <row r="12" spans="1:17" ht="24.6" x14ac:dyDescent="0.7">
      <c r="A12" s="5" t="s">
        <v>18</v>
      </c>
      <c r="B12" s="14">
        <f>[1]รวมประมาณการ!$D$10</f>
        <v>1889370</v>
      </c>
      <c r="C12" s="14">
        <f>เงินรายรับและเงินสะสม!C12</f>
        <v>1964827.06</v>
      </c>
      <c r="D12" s="14">
        <f>เงินรายรับและเงินสะสม!D12</f>
        <v>0</v>
      </c>
      <c r="E12" s="22">
        <f t="shared" si="0"/>
        <v>1964827.06</v>
      </c>
      <c r="F12" s="37">
        <f>[1]บริหารงานทั่วไป!$H$9</f>
        <v>320230.90000000002</v>
      </c>
      <c r="G12" s="37">
        <f>[1]รักษาความสงบภายใน!$H$9</f>
        <v>26380</v>
      </c>
      <c r="H12" s="37">
        <f>[1]การศึกษา!$I$9</f>
        <v>789338.3600000001</v>
      </c>
      <c r="I12" s="37">
        <f>[1]สาธารณสุข!$I$9</f>
        <v>0</v>
      </c>
      <c r="J12" s="37"/>
      <c r="K12" s="37">
        <f>[1]เคหะและชุมชน!$E$9</f>
        <v>424664</v>
      </c>
      <c r="L12" s="37"/>
      <c r="M12" s="37"/>
      <c r="N12" s="37"/>
      <c r="O12" s="37"/>
      <c r="P12" s="37">
        <f>[1]การพาณิชย์!$H$9</f>
        <v>29799</v>
      </c>
      <c r="Q12" s="37"/>
    </row>
    <row r="13" spans="1:17" ht="24.6" x14ac:dyDescent="0.7">
      <c r="A13" s="5" t="s">
        <v>19</v>
      </c>
      <c r="B13" s="14">
        <f>[1]รวมประมาณการ!$D$11</f>
        <v>375000</v>
      </c>
      <c r="C13" s="14">
        <f>เงินรายรับและเงินสะสม!C13</f>
        <v>284256.63</v>
      </c>
      <c r="D13" s="14">
        <f>เงินรายรับและเงินสะสม!D13</f>
        <v>0</v>
      </c>
      <c r="E13" s="22">
        <f t="shared" si="0"/>
        <v>284256.63</v>
      </c>
      <c r="F13" s="37">
        <f>[1]บริหารงานทั่วไป!$H$10</f>
        <v>212784.08</v>
      </c>
      <c r="G13" s="37"/>
      <c r="H13" s="37">
        <f>[1]การศึกษา!$I$10</f>
        <v>0</v>
      </c>
      <c r="I13" s="37"/>
      <c r="J13" s="37"/>
      <c r="K13" s="37">
        <f>[1]เคหะและชุมชน!$E$10</f>
        <v>0</v>
      </c>
      <c r="L13" s="37"/>
      <c r="M13" s="37"/>
      <c r="N13" s="37"/>
      <c r="O13" s="37"/>
      <c r="P13" s="37">
        <f>[1]การพาณิชย์!$H$10</f>
        <v>71472.55</v>
      </c>
      <c r="Q13" s="37"/>
    </row>
    <row r="14" spans="1:17" ht="24.6" x14ac:dyDescent="0.7">
      <c r="A14" s="5" t="s">
        <v>20</v>
      </c>
      <c r="B14" s="14">
        <f>[1]รวมประมาณการ!$D$12</f>
        <v>383540</v>
      </c>
      <c r="C14" s="14">
        <f>เงินรายรับและเงินสะสม!C14</f>
        <v>400160</v>
      </c>
      <c r="D14" s="14">
        <f>เงินรายรับและเงินสะสม!D14</f>
        <v>0</v>
      </c>
      <c r="E14" s="22">
        <f t="shared" si="0"/>
        <v>400160</v>
      </c>
      <c r="F14" s="37">
        <f>[1]บริหารงานทั่วไป!$H$11</f>
        <v>260190</v>
      </c>
      <c r="G14" s="37"/>
      <c r="H14" s="37">
        <f>[1]การศึกษา!$I$11</f>
        <v>80170</v>
      </c>
      <c r="I14" s="37"/>
      <c r="J14" s="37"/>
      <c r="K14" s="37">
        <f>[1]เคหะและชุมชน!$E$11</f>
        <v>69800</v>
      </c>
      <c r="L14" s="37"/>
      <c r="M14" s="37"/>
      <c r="N14" s="37"/>
      <c r="O14" s="37"/>
      <c r="P14" s="37"/>
      <c r="Q14" s="37"/>
    </row>
    <row r="15" spans="1:17" ht="24.6" x14ac:dyDescent="0.7">
      <c r="A15" s="5" t="s">
        <v>21</v>
      </c>
      <c r="B15" s="14">
        <f>[1]รวมประมาณการ!$D$13</f>
        <v>2723000</v>
      </c>
      <c r="C15" s="14">
        <f>เงินรายรับและเงินสะสม!C15</f>
        <v>1964938</v>
      </c>
      <c r="D15" s="14">
        <f>เงินรายรับและเงินสะสม!D15</f>
        <v>2285800</v>
      </c>
      <c r="E15" s="22">
        <f t="shared" si="0"/>
        <v>4250738</v>
      </c>
      <c r="F15" s="37"/>
      <c r="G15" s="37"/>
      <c r="H15" s="37"/>
      <c r="I15" s="37"/>
      <c r="J15" s="37"/>
      <c r="K15" s="37">
        <v>3239682</v>
      </c>
      <c r="L15" s="37"/>
      <c r="M15" s="37"/>
      <c r="N15" s="37">
        <f>[1]อุตสาหกรรม!$G$12</f>
        <v>50000</v>
      </c>
      <c r="O15" s="37"/>
      <c r="P15" s="37"/>
      <c r="Q15" s="37"/>
    </row>
    <row r="16" spans="1:17" ht="24.6" x14ac:dyDescent="0.7">
      <c r="A16" s="5" t="s">
        <v>22</v>
      </c>
      <c r="B16" s="14">
        <f>[1]รวมประมาณการ!$D$14</f>
        <v>0</v>
      </c>
      <c r="C16" s="14">
        <f>เงินรายรับและเงินสะสม!C16</f>
        <v>0</v>
      </c>
      <c r="D16" s="14">
        <f>เงินรายรับและเงินสะสม!D16</f>
        <v>0</v>
      </c>
      <c r="E16" s="22">
        <f t="shared" si="0"/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24.6" x14ac:dyDescent="0.7">
      <c r="A17" s="5" t="s">
        <v>23</v>
      </c>
      <c r="B17" s="14">
        <f>[1]รวมประมาณการ!$D$15</f>
        <v>1640000</v>
      </c>
      <c r="C17" s="14">
        <f>เงินรายรับและเงินสะสม!C17</f>
        <v>1552000</v>
      </c>
      <c r="D17" s="14">
        <f>เงินรายรับและเงินสะสม!D17</f>
        <v>0</v>
      </c>
      <c r="E17" s="22">
        <f t="shared" si="0"/>
        <v>1552000</v>
      </c>
      <c r="F17" s="37"/>
      <c r="G17" s="37"/>
      <c r="H17" s="37">
        <f>[1]การศึกษา!$I$14</f>
        <v>1552000</v>
      </c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21.6" thickBot="1" x14ac:dyDescent="0.65">
      <c r="A18" s="8" t="s">
        <v>29</v>
      </c>
      <c r="B18" s="15">
        <f>SUM(B6:B17)</f>
        <v>30487300</v>
      </c>
      <c r="C18" s="15">
        <f t="shared" ref="C18:Q18" si="1">SUM(C6:C17)</f>
        <v>25635177.689999998</v>
      </c>
      <c r="D18" s="15">
        <f t="shared" si="1"/>
        <v>2285800</v>
      </c>
      <c r="E18" s="15">
        <f t="shared" si="1"/>
        <v>27920977.689999998</v>
      </c>
      <c r="F18" s="15">
        <f t="shared" si="1"/>
        <v>8941389.9800000004</v>
      </c>
      <c r="G18" s="15">
        <f t="shared" si="1"/>
        <v>161080</v>
      </c>
      <c r="H18" s="15">
        <f t="shared" si="1"/>
        <v>4256185.3600000003</v>
      </c>
      <c r="I18" s="15">
        <f t="shared" si="1"/>
        <v>43400</v>
      </c>
      <c r="J18" s="15">
        <f t="shared" si="1"/>
        <v>0</v>
      </c>
      <c r="K18" s="15">
        <f t="shared" si="1"/>
        <v>4990548</v>
      </c>
      <c r="L18" s="15">
        <f t="shared" si="1"/>
        <v>0</v>
      </c>
      <c r="M18" s="15">
        <f t="shared" si="1"/>
        <v>0</v>
      </c>
      <c r="N18" s="15">
        <f t="shared" si="1"/>
        <v>50000</v>
      </c>
      <c r="O18" s="15">
        <f t="shared" si="1"/>
        <v>19800</v>
      </c>
      <c r="P18" s="15">
        <f t="shared" si="1"/>
        <v>101271.55</v>
      </c>
      <c r="Q18" s="15">
        <f t="shared" si="1"/>
        <v>7362122</v>
      </c>
    </row>
    <row r="19" spans="1:17" ht="21.6" thickTop="1" x14ac:dyDescent="0.6">
      <c r="A19" s="13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6">
      <c r="A20" s="5" t="s">
        <v>31</v>
      </c>
      <c r="B20" s="17">
        <f>เงินรายรับ!B20</f>
        <v>150000</v>
      </c>
      <c r="C20" s="17">
        <f>เงินรายรับ!C20</f>
        <v>87754.880000000005</v>
      </c>
      <c r="D20" s="17">
        <f>เงินรายรับและเงินสะสม!D20</f>
        <v>0</v>
      </c>
      <c r="E20" s="17">
        <f>C20+D20</f>
        <v>87754.880000000005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6">
      <c r="A21" s="5" t="s">
        <v>32</v>
      </c>
      <c r="B21" s="17">
        <f>เงินรายรับ!B21</f>
        <v>50000</v>
      </c>
      <c r="C21" s="17">
        <f>เงินรายรับ!C21</f>
        <v>8006.75</v>
      </c>
      <c r="D21" s="17">
        <f>เงินรายรับและเงินสะสม!D21</f>
        <v>0</v>
      </c>
      <c r="E21" s="17">
        <f t="shared" ref="E21:E28" si="2">C21+D21</f>
        <v>8006.75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.6" x14ac:dyDescent="0.7">
      <c r="A22" s="33" t="s">
        <v>45</v>
      </c>
      <c r="B22" s="17">
        <f>เงินรายรับ!B22</f>
        <v>500000</v>
      </c>
      <c r="C22" s="17">
        <f>เงินรายรับ!C22</f>
        <v>219743.19</v>
      </c>
      <c r="D22" s="17">
        <f>เงินรายรับและเงินสะสม!D22</f>
        <v>0</v>
      </c>
      <c r="E22" s="17">
        <f t="shared" si="2"/>
        <v>219743.19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6">
      <c r="A23" s="5" t="s">
        <v>33</v>
      </c>
      <c r="B23" s="17">
        <f>เงินรายรับ!B23</f>
        <v>170000</v>
      </c>
      <c r="C23" s="17">
        <f>เงินรายรับ!C23</f>
        <v>7460</v>
      </c>
      <c r="D23" s="17">
        <f>เงินรายรับและเงินสะสม!D23</f>
        <v>0</v>
      </c>
      <c r="E23" s="17">
        <f t="shared" si="2"/>
        <v>7460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6">
      <c r="A24" s="5" t="s">
        <v>34</v>
      </c>
      <c r="B24" s="17">
        <f>เงินรายรับ!B24</f>
        <v>300000</v>
      </c>
      <c r="C24" s="17">
        <f>เงินรายรับ!C24</f>
        <v>106670</v>
      </c>
      <c r="D24" s="17">
        <f>เงินรายรับและเงินสะสม!D24</f>
        <v>0</v>
      </c>
      <c r="E24" s="17">
        <f t="shared" si="2"/>
        <v>106670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6">
      <c r="A25" s="5" t="s">
        <v>35</v>
      </c>
      <c r="B25" s="17">
        <f>เงินรายรับ!B25</f>
        <v>0</v>
      </c>
      <c r="C25" s="17">
        <f>เงินรายรับ!C25</f>
        <v>0</v>
      </c>
      <c r="D25" s="17">
        <f>เงินรายรับและเงินสะสม!D24</f>
        <v>0</v>
      </c>
      <c r="E25" s="17">
        <f t="shared" si="2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6">
      <c r="A26" s="5" t="s">
        <v>36</v>
      </c>
      <c r="B26" s="17">
        <f>เงินรายรับ!B26</f>
        <v>17277300</v>
      </c>
      <c r="C26" s="17">
        <f>เงินรายรับ!C26</f>
        <v>16468883.689999999</v>
      </c>
      <c r="D26" s="17">
        <f>เงินรายรับและเงินสะสม!D25</f>
        <v>0</v>
      </c>
      <c r="E26" s="17">
        <f t="shared" si="2"/>
        <v>16468883.689999999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6">
      <c r="A27" s="5" t="s">
        <v>37</v>
      </c>
      <c r="B27" s="17">
        <f>เงินรายรับ!B27</f>
        <v>12040000</v>
      </c>
      <c r="C27" s="17">
        <f>เงินรายรับ!C27</f>
        <v>13986926</v>
      </c>
      <c r="D27" s="17">
        <f>เงินรายรับและเงินสะสม!D26</f>
        <v>0</v>
      </c>
      <c r="E27" s="17">
        <f t="shared" si="2"/>
        <v>13986926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6">
      <c r="A28" s="5" t="s">
        <v>38</v>
      </c>
      <c r="B28" s="17">
        <f>เงินรายรับ!B28</f>
        <v>0</v>
      </c>
      <c r="C28" s="17">
        <f>เงินรายรับ!C28</f>
        <v>0</v>
      </c>
      <c r="D28" s="17">
        <f>เงินรายรับและเงินสะสม!D27</f>
        <v>0</v>
      </c>
      <c r="E28" s="17">
        <f t="shared" si="2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6">
      <c r="A29" s="9" t="s">
        <v>40</v>
      </c>
      <c r="B29" s="20">
        <f t="shared" ref="B29:Q29" si="3">SUM(B20:B28)</f>
        <v>30487300</v>
      </c>
      <c r="C29" s="20">
        <f t="shared" si="3"/>
        <v>30885444.509999998</v>
      </c>
      <c r="D29" s="20">
        <f t="shared" si="3"/>
        <v>0</v>
      </c>
      <c r="E29" s="20">
        <f t="shared" si="3"/>
        <v>30885444.509999998</v>
      </c>
      <c r="F29" s="20">
        <f t="shared" si="3"/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3"/>
        <v>0</v>
      </c>
      <c r="P29" s="20">
        <f t="shared" si="3"/>
        <v>0</v>
      </c>
      <c r="Q29" s="20">
        <f t="shared" si="3"/>
        <v>0</v>
      </c>
    </row>
    <row r="30" spans="1:17" ht="21.6" thickBot="1" x14ac:dyDescent="0.65">
      <c r="A30" s="1" t="s">
        <v>39</v>
      </c>
      <c r="E30" s="21">
        <f>E29-E18</f>
        <v>2964466.8200000003</v>
      </c>
    </row>
    <row r="31" spans="1:17" ht="21.6" thickTop="1" x14ac:dyDescent="0.6">
      <c r="A31" s="2" t="s">
        <v>24</v>
      </c>
    </row>
  </sheetData>
  <mergeCells count="9">
    <mergeCell ref="A1:Q1"/>
    <mergeCell ref="A2:Q2"/>
    <mergeCell ref="A3:Q3"/>
    <mergeCell ref="A4:A5"/>
    <mergeCell ref="B4:B5"/>
    <mergeCell ref="E4:E5"/>
    <mergeCell ref="F4:Q4"/>
    <mergeCell ref="C4:C5"/>
    <mergeCell ref="D4:D5"/>
  </mergeCells>
  <pageMargins left="0.11811023622047245" right="0" top="0.15748031496062992" bottom="0.15748031496062992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เงินรายรับ</vt:lpstr>
      <vt:lpstr>เงินรายรับและเงินสะสม</vt:lpstr>
      <vt:lpstr>ทุนสำรองเงินสะสม</vt:lpstr>
      <vt:lpstr>เงินกู้</vt:lpstr>
      <vt:lpstr>รวม</vt:lpstr>
      <vt:lpstr>เงินรายรับ!Print_Area</vt:lpstr>
      <vt:lpstr>รวม!Print_Area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kawpoon</dc:creator>
  <cp:lastModifiedBy>user</cp:lastModifiedBy>
  <cp:lastPrinted>2019-03-21T07:09:48Z</cp:lastPrinted>
  <dcterms:created xsi:type="dcterms:W3CDTF">2015-10-04T09:36:55Z</dcterms:created>
  <dcterms:modified xsi:type="dcterms:W3CDTF">2019-03-21T07:25:33Z</dcterms:modified>
</cp:coreProperties>
</file>